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670e310dee04a85" /></Relationships>
</file>

<file path=xl/workbook.xml><?xml version="1.0" encoding="utf-8"?>
<workbook xmlns="http://schemas.openxmlformats.org/spreadsheetml/2006/main" xmlns:r="http://schemas.openxmlformats.org/officeDocument/2006/relationships">
  <sheets>
    <sheet name="Start here" sheetId="1" r:id="R6a7827fbea0941e9"/>
    <sheet name="Blueprint" sheetId="2" r:id="R922c288a7dc74b74"/>
    <sheet name="Negotiation Summary" sheetId="3" r:id="Ra774c97bf5a8445f"/>
    <sheet name="Filled Example (fictional)" sheetId="4" r:id="Rcd4571d6b0c94044"/>
    <sheet name="Rate Bridge" sheetId="5" r:id="R2136b86e62624e40"/>
    <sheet name="Rate Bridge Summary" sheetId="6" r:id="R2aeae21b6f5f438d"/>
    <sheet name="Rate Bridge Example (fictional)" sheetId="7" r:id="R509dc5dba34449b0"/>
    <sheet name="Run it with AI" sheetId="8" r:id="R57ad9ec732f14cbe"/>
    <sheet name="Ownership Review" sheetId="9" r:id="Rc9dc402fb4b64bfe"/>
    <sheet name="Ownership Example" sheetId="10" r:id="R5888eaada47540ec"/>
    <sheet name="Ownership AI" sheetId="11" r:id="R9b047995c14b4a4f"/>
    <sheet name="Negotiation Plan" sheetId="12" r:id="R924b97d3527c40ca"/>
    <sheet name="Offer Comparison" sheetId="13" r:id="Ref26a7e8c11c44e5"/>
    <sheet name="Concession Log" sheetId="14" r:id="R690259161077484f"/>
    <sheet name="Outcome Tracker" sheetId="15" r:id="Rfef39934e3aa4424"/>
    <sheet name="Stakeholder Commitments" sheetId="16" r:id="R932b1939b58e4c8a"/>
    <sheet name="Meeting Card" sheetId="17" r:id="R3be32173fde841e5"/>
    <sheet name="Resource Desk" sheetId="18" r:id="R149b4a6335fd4cc5"/>
  </sheets>
  <definedNames>
    <definedName name="Z_E644028F_FD56_423A_8C9E_0BFC8F559051_.wvu.FilterData" localSheetId="1" hidden="1">Blueprint!$A$3:$J$33</definedName>
    <definedName name="Z_E67716DC_FED0_4325_9271_AB4186F6BBD8_.wvu.FilterData" localSheetId="6" hidden="1">'Rate Bridge Example (fictional)'!$A$5:$N$45</definedName>
    <definedName name="Z_10D9D032_6EDF_4037_8237_4C9A161CB91B_.wvu.FilterData" localSheetId="3" hidden="1">'Filled Example (fictional)'!$A$3:$J$11</definedName>
    <definedName name="Z_55AAC96E_4D14_4C6B_8250_425925DB1A7F_.wvu.FilterData" localSheetId="4" hidden="1">'Rate Bridge'!$A$5:$N$45</definedName>
    <definedName name="_xlnm.Print_Area" localSheetId="16">'Meeting Card'!$A$1:$E$26</definedName>
  </definedNames>
</workbook>
</file>

<file path=xl/sharedStrings.xml><?xml version="1.0" encoding="utf-8"?>
<x:sst xmlns:x="http://schemas.openxmlformats.org/spreadsheetml/2006/main">
  <x:si>
    <x:t xml:space="preserve">KEEP THIS WORKBOOK INTERNAL. It contains your minimum positions and trade-offs. Share a separate supplier-facing agenda, not this file.</x:t>
  </x:si>
  <x:si>
    <x:t xml:space="preserve">Tab</x:t>
  </x:si>
  <x:si>
    <x:t xml:space="preserve">What it is for</x:t>
  </x:si>
  <x:si>
    <x:t xml:space="preserve">When to use it</x:t>
  </x:si>
  <x:si>
    <x:t xml:space="preserve">New contract or renewal</x:t>
  </x:si>
  <x:si>
    <x:t xml:space="preserve">Blueprint</x:t>
  </x:si>
  <x:si>
    <x:t xml:space="preserve">Your working list. One row per item you plan to negotiate: your ask, your private minimum, what you can give in return, the owner and the status. The Flag column shows what is still open.</x:t>
  </x:si>
  <x:si>
    <x:t xml:space="preserve">From the first contract draft until every item is in contract text or dropped.</x:t>
  </x:si>
  <x:si>
    <x:t xml:space="preserve">Negotiation Summary</x:t>
  </x:si>
  <x:si>
    <x:t xml:space="preserve">Live counts from the Blueprint, and a short reading of what is still open.</x:t>
  </x:si>
  <x:si>
    <x:t xml:space="preserve">Before each negotiation session, to set the agenda.</x:t>
  </x:si>
  <x:si>
    <x:t xml:space="preserve">Filled Example (fictional)</x:t>
  </x:si>
  <x:si>
    <x:t xml:space="preserve">A finished Blueprint for an invented buyer and an invented supplier, Alpine Claims Services.</x:t>
  </x:si>
  <x:si>
    <x:t xml:space="preserve">First, to see what a filled-in Blueprint looks like.</x:t>
  </x:si>
  <x:si>
    <x:t xml:space="preserve">Asking for a rate reduction mid-contract</x:t>
  </x:si>
  <x:si>
    <x:t xml:space="preserve">Rate Bridge</x:t>
  </x:si>
  <x:si>
    <x:t xml:space="preserve">One line for each thing that changes in the provider's offer: what it saves, what you give up, and any cost your side picks up. It works out the net saving to the company and flags the lines to question.</x:t>
  </x:si>
  <x:si>
    <x:t xml:space="preserve">Before you make the ask, and again the day the provider's proposal arrives.</x:t>
  </x:si>
  <x:si>
    <x:t xml:space="preserve">Rate Bridge Summary</x:t>
  </x:si>
  <x:si>
    <x:t xml:space="preserve">What you are really being offered, what it nets out to, and two costs per unit: the provider's bill and the all-in cost to your company.</x:t>
  </x:si>
  <x:si>
    <x:t xml:space="preserve">Before you take the deal to your executive committee.</x:t>
  </x:si>
  <x:si>
    <x:t xml:space="preserve">Rate Bridge Example (fictional)</x:t>
  </x:si>
  <x:si>
    <x:t xml:space="preserve">A filled bridge for an invented buyer, Harborlight Mutual, and an invented provider, Quillmark Operations. 20.4% offered, 14.3% net once you count the cost Harborlight picks up on its own side.</x:t>
  </x:si>
  <x:si>
    <x:t xml:space="preserve">First, to see how a filled bridge reads.</x:t>
  </x:si>
  <x:si>
    <x:t xml:space="preserve">Using AI</x:t>
  </x:si>
  <x:si>
    <x:t xml:space="preserve">Run it with AI</x:t>
  </x:si>
  <x:si>
    <x:t xml:space="preserve">A link to the free prompts page: thirteen tested prompts that get the assistant your company already approved to do the legwork on a rate reduction.</x:t>
  </x:si>
  <x:si>
    <x:t xml:space="preserve">Whenever you want help with the legwork. You still decide what to sign.</x:t>
  </x:si>
  <x:si>
    <x:t xml:space="preserve">Mid-contract, use both parts. Work out the numbers on the Rate Bridge, then track the rate reduction items on the Blueprint until each one is in contract text.</x:t>
  </x:si>
  <x:si>
    <x:t xml:space="preserve">The Blueprint starts with twelve items: six for any contract and six for a rate reduction. Edit them, clear the ones you do not need and add your own.</x:t>
  </x:si>
  <x:si>
    <x:t xml:space="preserve">Everything on the two example tabs is invented: the companies, the people and the numbers. This is a planning tool, not legal, tax or accounting advice, and it does not decide what you should sign.</x:t>
  </x:si>
  <x:si>
    <x:t xml:space="preserve">Source: The COMPLETE Outsourcing Sales Playbook, Chapters 5 (contracting), 6 (negotiation blueprinting) and 8 (rate reductions), adapted for buyers.</x:t>
  </x:si>
  <x:si>
    <x:t xml:space="preserve">Buyer Negotiation Blueprint | Your working template</x:t>
  </x:si>
  <x:si>
    <x:t xml:space="preserve">Area</x:t>
  </x:si>
  <x:si>
    <x:t xml:space="preserve">Item to negotiate</x:t>
  </x:si>
  <x:si>
    <x:t xml:space="preserve">Our ask (opening position)</x:t>
  </x:si>
  <x:si>
    <x:t xml:space="preserve">Minimum acceptable
(INTERNAL - never share)</x:t>
  </x:si>
  <x:si>
    <x:t xml:space="preserve">What we can give in return</x:t>
  </x:si>
  <x:si>
    <x:t xml:space="preserve">Value to us</x:t>
  </x:si>
  <x:si>
    <x:t xml:space="preserve">Owner</x:t>
  </x:si>
  <x:si>
    <x:t xml:space="preserve">Status</x:t>
  </x:si>
  <x:si>
    <x:t xml:space="preserve">Unresolved point
(clear when resolved)</x:t>
  </x:si>
  <x:si>
    <x:t xml:space="preserve">Flag (auto)</x:t>
  </x:si>
  <x:si>
    <x:t xml:space="preserve">Governance</x:t>
  </x:si>
  <x:si>
    <x:t xml:space="preserve">Escalation path with named decision makers and response times</x:t>
  </x:si>
  <x:si>
    <x:t xml:space="preserve">Reporting</x:t>
  </x:si>
  <x:si>
    <x:t xml:space="preserve">Monthly report content: trends and actions, not just SLA pass or fail</x:t>
  </x:si>
  <x:si>
    <x:t xml:space="preserve">Improvement</x:t>
  </x:si>
  <x:si>
    <x:t xml:space="preserve">Improvement commitment with measurement, timing and remedy</x:t>
  </x:si>
  <x:si>
    <x:t xml:space="preserve">SLA and dependencies</x:t>
  </x:si>
  <x:si>
    <x:t xml:space="preserve">Definition of client dependencies and how excused performance is evidenced</x:t>
  </x:si>
  <x:si>
    <x:t xml:space="preserve">Exit</x:t>
  </x:si>
  <x:si>
    <x:t xml:space="preserve">Exit deliverables: data return, documentation, transition assistance and pricing</x:t>
  </x:si>
  <x:si>
    <x:t xml:space="preserve">Pricing</x:t>
  </x:si>
  <x:si>
    <x:t xml:space="preserve">Pricing structure fit: unit definition, volume assumptions, change treatment</x:t>
  </x:si>
  <x:si>
    <x:t xml:space="preserve">Rate reduction</x:t>
  </x:si>
  <x:si>
    <x:t xml:space="preserve">What the reduction is measured against: our all-in cost per unit of work, not the rate card</x:t>
  </x:si>
  <x:si>
    <x:t xml:space="preserve">A line-by-line bridge from the old price to the new one</x:t>
  </x:si>
  <x:si>
    <x:t xml:space="preserve">What we give up on each line, and who in our business relies on it</x:t>
  </x:si>
  <x:si>
    <x:t xml:space="preserve">Automation savings: how the benefit is split, and the date our share changes</x:t>
  </x:si>
  <x:si>
    <x:t xml:space="preserve">A productivity commitment that comes with unit pricing: a stepped rate, volume bands or a benchmark clause</x:t>
  </x:si>
  <x:si>
    <x:t xml:space="preserve">Service levels that stay protected at the lower price</x:t>
  </x:si>
  <x:si>
    <x:t xml:space="preserve">Negotiation status summary</x:t>
  </x:si>
  <x:si>
    <x:t xml:space="preserve">Live counts from Blueprint rows 4 to 33. This is a negotiation tracker, not a sign-off or legal review.</x:t>
  </x:si>
  <x:si>
    <x:t xml:space="preserve">Items entered</x:t>
  </x:si>
  <x:si>
    <x:t xml:space="preserve">In discussion</x:t>
  </x:si>
  <x:si>
    <x:t xml:space="preserve">Agreed verbally only</x:t>
  </x:si>
  <x:si>
    <x:t xml:space="preserve">Marked "In contract text"</x:t>
  </x:si>
  <x:si>
    <x:t xml:space="preserve">Dropped</x:t>
  </x:si>
  <x:si>
    <x:t xml:space="preserve">Not raised or status blank</x:t>
  </x:si>
  <x:si>
    <x:t xml:space="preserve">High value items still open</x:t>
  </x:si>
  <x:si>
    <x:t xml:space="preserve">Active items with an unresolved point</x:t>
  </x:si>
  <x:si>
    <x:t xml:space="preserve">Reading</x:t>
  </x:si>
  <x:si>
    <x:t xml:space="preserve">Next-session agenda: filter Blueprint column J for OPEN - HIGH VALUE first, then Open. Copy only the supplier-facing ask and open question into a separate agenda.</x:t>
  </x:si>
  <x:si>
    <x:t xml:space="preserve">How to use this workbook</x:t>
  </x:si>
  <x:si>
    <x:t xml:space="preserve">1. Start with the Filled Example (fictional) tab. Alpine Claims Services and every person, commitment and time period there are invented. Do not treat them as recommended terms.</x:t>
  </x:si>
  <x:si>
    <x:t xml:space="preserve">2. In Blueprint, edit the twelve starter items and fill the input columns A to I. Rows 4 to 33 provide room for 30 negotiation items. Column J and this summary calculate automatically.</x:t>
  </x:si>
  <x:si>
    <x:t xml:space="preserve">3. Write your opening ask, private minimum and possible give-get separately. Name the internal owner. High, Medium and Low reflect your own priorities, not an automated score.</x:t>
  </x:si>
  <x:si>
    <x:t xml:space="preserve">4. Use the Status dropdown. In contract text means your team located the commitment in the current draft, not merely in an email or conversation. Record its clause reference in the item description or a cell note.</x:t>
  </x:si>
  <x:si>
    <x:t xml:space="preserve">5. Keep an open question in column I until it is resolved. It keeps the item open even if Status says In contract text. Dropped items are excluded from the agenda; record your reason before dropping one.</x:t>
  </x:si>
  <x:si>
    <x:t xml:space="preserve">6. Review the summary and use the Blueprint filter to prepare the next session. The workbook does not assess legal adequacy, authorize concessions or approve signature. Get the appropriate internal reviews.</x:t>
  </x:si>
  <x:si>
    <x:t xml:space="preserve">CONFIDENTIAL: keep the entire working file inside your team. Hiding the private-minimum column does not make the workbook safe to share with the supplier.</x:t>
  </x:si>
  <x:si>
    <x:t xml:space="preserve">Capacity: formulas cover the 30 provided working rows only. Do not put extra items below row 33 without extending the formulas and summary references.</x:t>
  </x:si>
  <x:si>
    <x:t xml:space="preserve">Source: The COMPLETE Outsourcing Sales Playbook, Chapters 5 (contracting) and 6 (negotiation blueprinting), adapted for buyers.</x:t>
  </x:si>
  <x:si>
    <x:t xml:space="preserve">Filled example | Fictional buyer and supplier. These are illustrations, not benchmark terms.</x:t>
  </x:si>
  <x:si>
    <x:t xml:space="preserve">Escalation path for service problems</x:t>
  </x:si>
  <x:si>
    <x:t xml:space="preserve">Named decision maker on each side; unresolved issues reach executives within 5 business days</x:t>
  </x:si>
  <x:si>
    <x:t xml:space="preserve">Documented escalation path with named roles</x:t>
  </x:si>
  <x:si>
    <x:t xml:space="preserve">We name a single empowered contact on our side</x:t>
  </x:si>
  <x:si>
    <x:t xml:space="preserve">High</x:t>
  </x:si>
  <x:si>
    <x:t xml:space="preserve">J. Rivera</x:t>
  </x:si>
  <x:si>
    <x:t xml:space="preserve">In contract text</x:t>
  </x:si>
  <x:si>
    <x:t xml:space="preserve">Monthly service report content</x:t>
  </x:si>
  <x:si>
    <x:t xml:space="preserve">Trend view: backlog by age, volumes in and out, actions from the prior month</x:t>
  </x:si>
  <x:si>
    <x:t xml:space="preserve">SLA results plus a backlog trend at minimum</x:t>
  </x:si>
  <x:si>
    <x:t xml:space="preserve">We accept the supplier's standard format if the content is included</x:t>
  </x:si>
  <x:si>
    <x:t xml:space="preserve">Medium</x:t>
  </x:si>
  <x:si>
    <x:t xml:space="preserve">Year 2 productivity commitment</x:t>
  </x:si>
  <x:si>
    <x:t xml:space="preserve">Measured unit price reduction tied to a named automation plan, effective month 13</x:t>
  </x:si>
  <x:si>
    <x:t xml:space="preserve">A written improvement plan with a review gate at month 12</x:t>
  </x:si>
  <x:si>
    <x:t xml:space="preserve">A two year term instead of one</x:t>
  </x:si>
  <x:si>
    <x:t xml:space="preserve">M. Chen</x:t>
  </x:si>
  <x:si>
    <x:t xml:space="preserve">Supplier has not yet shown the delivery plan behind the number</x:t>
  </x:si>
  <x:si>
    <x:t xml:space="preserve">Turnaround SLA and client dependencies</x:t>
  </x:si>
  <x:si>
    <x:t xml:space="preserve">Clock starts at complete submission; incomplete submissions reported separately with reasons</x:t>
  </x:si>
  <x:si>
    <x:t xml:space="preserve">Client delay visible in the same report, not removed from it</x:t>
  </x:si>
  <x:si>
    <x:t xml:space="preserve">A submission checklist our team commits to use</x:t>
  </x:si>
  <x:si>
    <x:t xml:space="preserve">Agreed verbally</x:t>
  </x:si>
  <x:si>
    <x:t xml:space="preserve">Definition of a complete submission is not yet written</x:t>
  </x:si>
  <x:si>
    <x:t xml:space="preserve">Exit deliverables and assistance</x:t>
  </x:si>
  <x:si>
    <x:t xml:space="preserve">Runbooks kept current quarterly; 90 days of transition assistance at agreed rates</x:t>
  </x:si>
  <x:si>
    <x:t xml:space="preserve">Data return format and a documentation obligation in the contract</x:t>
  </x:si>
  <x:si>
    <x:t xml:space="preserve">A reasonable notice period on termination for convenience</x:t>
  </x:si>
  <x:si>
    <x:t xml:space="preserve">A. Okafor</x:t>
  </x:si>
  <x:si>
    <x:t xml:space="preserve">Assistance day rate not yet quoted</x:t>
  </x:si>
  <x:si>
    <x:t xml:space="preserve">Unit definition and volume assumptions</x:t>
  </x:si>
  <x:si>
    <x:t xml:space="preserve">Unit is a completed claim; banded pricing for volume swings beyond the forecast</x:t>
  </x:si>
  <x:si>
    <x:t xml:space="preserve">Written unit definition and a re-pricing trigger</x:t>
  </x:si>
  <x:si>
    <x:t xml:space="preserve">A quarterly volume forecast from our operations team</x:t>
  </x:si>
  <x:si>
    <x:t xml:space="preserve">Access to raw data behind reports</x:t>
  </x:si>
  <x:si>
    <x:t xml:space="preserve">Monthly extract of case level data</x:t>
  </x:si>
  <x:si>
    <x:t xml:space="preserve">Data available on request</x:t>
  </x:si>
  <x:si>
    <x:t xml:space="preserve">Low</x:t>
  </x:si>
  <x:si>
    <x:t xml:space="preserve">Not raised</x:t>
  </x:si>
  <x:si>
    <x:t xml:space="preserve">Other</x:t>
  </x:si>
  <x:si>
    <x:t xml:space="preserve">Key personnel during transition</x:t>
  </x:si>
  <x:si>
    <x:t xml:space="preserve">Named transition lead stays through month 6</x:t>
  </x:si>
  <x:si>
    <x:t xml:space="preserve">Replacement subject to our approval</x:t>
  </x:si>
  <x:si>
    <x:t xml:space="preserve">Team agreed the governance clause covers this</x:t>
  </x:si>
  <x:si>
    <x:t xml:space="preserve">KEEP THIS WORKBOOK INTERNAL. It shows your baseline, what you would trade and the net saving to your company. If you walk the provider through the bridge, share a separate copy with only the levers and what you give up.
One line for every thing that changes. Never one line called 'discount'. Fill in the baseline in the dark band first, then work down. The Flag column does the nagging for you.</x:t>
  </x:si>
  <x:si>
    <x:t xml:space="preserve">Service</x:t>
  </x:si>
  <x:si>
    <x:t xml:space="preserve">Provider</x:t>
  </x:si>
  <x:si>
    <x:t xml:space="preserve">Current annual spend</x:t>
  </x:si>
  <x:si>
    <x:t xml:space="preserve">Annual volume</x:t>
  </x:si>
  <x:si>
    <x:t xml:space="preserve">Unit</x:t>
  </x:si>
  <x:si>
    <x:t xml:space="preserve">Volume after changes</x:t>
  </x:si>
  <x:si>
    <x:t xml:space="preserve">As of</x:t>
  </x:si>
  <x:si>
    <x:t xml:space="preserve">unit</x:t>
  </x:si>
  <x:si>
    <x:t xml:space="preserve">Lever</x:t>
  </x:si>
  <x:si>
    <x:t xml:space="preserve">What changes</x:t>
  </x:si>
  <x:si>
    <x:t xml:space="preserve">Annual saving offered</x:t>
  </x:si>
  <x:si>
    <x:t xml:space="preserve">Where the saving lands</x:t>
  </x:si>
  <x:si>
    <x:t xml:space="preserve">What we give up for it</x:t>
  </x:si>
  <x:si>
    <x:t xml:space="preserve">Cost we pick up</x:t>
  </x:si>
  <x:si>
    <x:t xml:space="preserve">Who has to agree</x:t>
  </x:si>
  <x:si>
    <x:t xml:space="preserve">How solid is it</x:t>
  </x:si>
  <x:si>
    <x:t xml:space="preserve">Starts</x:t>
  </x:si>
  <x:si>
    <x:t xml:space="preserve">Our share of the benefit</x:t>
  </x:si>
  <x:si>
    <x:t xml:space="preserve">Risk if it goes wrong</x:t>
  </x:si>
  <x:si>
    <x:t xml:space="preserve">Net saving to the company (auto)</x:t>
  </x:si>
  <x:si>
    <x:t xml:space="preserve">Notes and next question</x:t>
  </x:si>
  <x:si>
    <x:t xml:space="preserve">Volume or scope removed</x:t>
  </x:si>
  <x:si>
    <x:t xml:space="preserve">Service level lowered</x:t>
  </x:si>
  <x:si>
    <x:t xml:space="preserve">Automation</x:t>
  </x:si>
  <x:si>
    <x:t xml:space="preserve">Commercial model change</x:t>
  </x:si>
  <x:si>
    <x:t xml:space="preserve">Straight margin concession</x:t>
  </x:si>
  <x:si>
    <x:t xml:space="preserve">Term or payment trade</x:t>
  </x:si>
  <x:si>
    <x:t xml:space="preserve">KEEP THIS WORKBOOK INTERNAL. It shows your baseline, what you would trade and the net saving to your company. If you walk the provider through the bridge, share a separate copy with only the levers and what you give up.
Column B reads your Rate Bridge and column C the Rate Bridge Example (fictional), rows 6 to 45 of each. Numbers update as you edit. This summary does not approve anything; it shows you what you are actually being offered, and what it nets out to once you count what your own side picks up.</x:t>
  </x:si>
  <x:si>
    <x:t xml:space="preserve">Your bridge</x:t>
  </x:si>
  <x:si>
    <x:t xml:space="preserve">Fictional example</x:t>
  </x:si>
  <x:si>
    <x:t xml:space="preserve">Levers on the table</x:t>
  </x:si>
  <x:si>
    <x:t xml:space="preserve">Total saving offered (what leaves the provider's bill)</x:t>
  </x:si>
  <x:si>
    <x:t xml:space="preserve">Offered reduction</x:t>
  </x:si>
  <x:si>
    <x:t xml:space="preserve">Cost we pick up somewhere else</x:t>
  </x:si>
  <x:si>
    <x:t xml:space="preserve">Net saving to the company</x:t>
  </x:si>
  <x:si>
    <x:t xml:space="preserve">Real reduction</x:t>
  </x:si>
  <x:si>
    <x:t xml:space="preserve">Levers that cost the company more than they save</x:t>
  </x:si>
  <x:si>
    <x:t xml:space="preserve">Where it lands is still unknown</x:t>
  </x:si>
  <x:si>
    <x:t xml:space="preserve">Net saving we have verified or contracted</x:t>
  </x:si>
  <x:si>
    <x:t xml:space="preserve">Levers with a saving and nothing given up</x:t>
  </x:si>
  <x:si>
    <x:t xml:space="preserve">Levers we have not verified</x:t>
  </x:si>
  <x:si>
    <x:t xml:space="preserve">Automation or model changes with no share agreed</x:t>
  </x:si>
  <x:si>
    <x:t xml:space="preserve">High-risk levers</x:t>
  </x:si>
  <x:si>
    <x:t xml:space="preserve">Cost per unit now</x:t>
  </x:si>
  <x:si>
    <x:t xml:space="preserve">Provider's bill per unit if we accept everything</x:t>
  </x:si>
  <x:si>
    <x:t xml:space="preserve">All-in cost per unit for the company</x:t>
  </x:si>
  <x:si>
    <x:t xml:space="preserve">By lever: your bridge</x:t>
  </x:si>
  <x:si>
    <x:t xml:space="preserve">Offered</x:t>
  </x:si>
  <x:si>
    <x:t xml:space="preserve">We pick up</x:t>
  </x:si>
  <x:si>
    <x:t xml:space="preserve">Net to company</x:t>
  </x:si>
  <x:si>
    <x:t xml:space="preserve">Not verified</x:t>
  </x:si>
  <x:si>
    <x:t xml:space="preserve">By lever: fictional example</x:t>
  </x:si>
  <x:si>
    <x:t xml:space="preserve">How to use the rate reduction tabs</x:t>
  </x:si>
  <x:si>
    <x:t xml:space="preserve">1. Open the Rate Bridge Example (fictional) tab first. Harborlight Mutual asked Quillmark for 20% off invoice processing, 18 months after go-live.</x:t>
  </x:si>
  <x:si>
    <x:t xml:space="preserve">2. Fill in the baseline on the Rate Bridge: current annual spend, annual volume and your unit. If you cannot state what a unit costs you today, stop and work that out first.</x:t>
  </x:si>
  <x:si>
    <x:t xml:space="preserve">3. Put the provider's offer on the sheet one lever at a time. One line per thing that changes, never one line called 'discount'.</x:t>
  </x:si>
  <x:si>
    <x:t xml:space="preserve">4. For every line, write what you give up. If that cell is empty, you have not been shown a bridge, you have been shown a number.</x:t>
  </x:si>
  <x:si>
    <x:t xml:space="preserve">5. Set 'Where the saving lands' honestly. A cost that moves to your shared services team is not a company saving, and somebody will notice in month four.</x:t>
  </x:si>
  <x:si>
    <x:t xml:space="preserve">6. Read this summary before you take the deal to your executive committee, so the number you quote is the one you can defend later.</x:t>
  </x:si>
  <x:si>
    <x:t xml:space="preserve">7. Once the deal is agreed, track each rate reduction item on the Blueprint tab until it is in contract text.</x:t>
  </x:si>
  <x:si>
    <x:t xml:space="preserve">KEEP THIS WORKBOOK INTERNAL. It shows your baseline, what you would trade and the net saving to your company. If you walk the provider through the bridge, share a separate copy with only the levers and what you give up.
FICTIONAL EXAMPLE: Harborlight Mutual runs accounts payable invoice processing with Quillmark Operations, 18 months after go-live. Harborlight asked for 20% off. This is what came back.</x:t>
  </x:si>
  <x:si>
    <x:t xml:space="preserve">Accounts payable invoice processing</x:t>
  </x:si>
  <x:si>
    <x:t xml:space="preserve">Quillmark Operations</x:t>
  </x:si>
  <x:si>
    <x:t xml:space="preserve">invoice</x:t>
  </x:si>
  <x:si>
    <x:t xml:space="preserve">Stop sending the 38,000 low-value utility invoices; move them to purchasing cards</x:t>
  </x:si>
  <x:si>
    <x:t xml:space="preserve">Leaves our cost base</x:t>
  </x:si>
  <x:si>
    <x:t xml:space="preserve">Treasury has to agree the control change, and card fees go up</x:t>
  </x:si>
  <x:si>
    <x:t xml:space="preserve">Treasury, AP manager</x:t>
  </x:si>
  <x:si>
    <x:t xml:space="preserve">We verified the math</x:t>
  </x:si>
  <x:si>
    <x:t xml:space="preserve">Card fee figure is the provider's own, and we checked it with treasury.</x:t>
  </x:si>
  <x:si>
    <x:t xml:space="preserve">Invoice query response moves from 4 hours to next business day</x:t>
  </x:si>
  <x:si>
    <x:t xml:space="preserve">Procurement and three plant managers lose same-day answers on disputed invoices</x:t>
  </x:si>
  <x:si>
    <x:t xml:space="preserve">Procurement, plant operations</x:t>
  </x:si>
  <x:si>
    <x:t xml:space="preserve">Provider asserted</x:t>
  </x:si>
  <x:si>
    <x:t xml:space="preserve">Nobody has asked the plants. Ask before this is agreed, not after the first escalation.</x:t>
  </x:si>
  <x:si>
    <x:t xml:space="preserve">Provider automates three-way match on the 61% of invoices with clean purchase orders</x:t>
  </x:si>
  <x:si>
    <x:t xml:space="preserve">We fund none of it, so the efficiency lives in their stack and we are more locked in</x:t>
  </x:si>
  <x:si>
    <x:t xml:space="preserve">Finance, IT security</x:t>
  </x:si>
  <x:si>
    <x:t xml:space="preserve">Modeled only</x:t>
  </x:si>
  <x:si>
    <x:t xml:space="preserve">Starts month 7, so year one is half this. Ask what our share becomes in year three when the tooling is paid off.</x:t>
  </x:si>
  <x:si>
    <x:t xml:space="preserve">Move from 14 FTEs to a price per invoice</x:t>
  </x:si>
  <x:si>
    <x:t xml:space="preserve">Every efficiency after this goes to their margin unless we add a step-down</x:t>
  </x:si>
  <x:si>
    <x:t xml:space="preserve">Procurement, legal</x:t>
  </x:si>
  <x:si>
    <x:t xml:space="preserve">Quoted at 4.35 per invoice against an assumed 442,000 volume. Our AP and ERP teams have to change how invoices are received and coded, which is the 24,000. No productivity commitment in the draft.</x:t>
  </x:si>
  <x:si>
    <x:t xml:space="preserve">Provider gives back two points to keep the account</x:t>
  </x:si>
  <x:si>
    <x:t xml:space="preserve">Provider account team</x:t>
  </x:si>
  <x:si>
    <x:t xml:space="preserve">They folded on this one in the first call. Ask whether we were overpaying or whether it comes out of the service.</x:t>
  </x:si>
  <x:si>
    <x:t xml:space="preserve">Vendor master maintenance moves back in-house</x:t>
  </x:si>
  <x:si>
    <x:t xml:space="preserve">Moves to another internal team</x:t>
  </x:si>
  <x:si>
    <x:t xml:space="preserve">Shared services picks up about 0.8 of a full-time person</x:t>
  </x:si>
  <x:si>
    <x:t xml:space="preserve">Shared services</x:t>
  </x:si>
  <x:si>
    <x:t xml:space="preserve">Loaded cost of 0.8 of a person is more than the 54,000 coming off the invoice. This one costs us money.</x:t>
  </x:si>
  <x:si>
    <x:t xml:space="preserve">Drop the quarterly onsite governance visit</x:t>
  </x:si>
  <x:si>
    <x:t xml:space="preserve">We lose the only face-to-face review of the year</x:t>
  </x:si>
  <x:si>
    <x:t xml:space="preserve">Vendor management</x:t>
  </x:si>
  <x:si>
    <x:t xml:space="preserve">Contracted with a date</x:t>
  </x:si>
  <x:si>
    <x:t xml:space="preserve">Signed into the amendment. Replace it with a video review rather than nothing.</x:t>
  </x:si>
  <x:si>
    <x:t xml:space="preserve">Month-end close support window goes from 5 days to 3</x:t>
  </x:si>
  <x:si>
    <x:t xml:space="preserve">Our own AP team covers days 4 and 5 of close</x:t>
  </x:si>
  <x:si>
    <x:t xml:space="preserve">AP manager</x:t>
  </x:si>
  <x:si>
    <x:t xml:space="preserve">Overtime for our team in the worst week of the month. The AP manager's number is higher than the saving.</x:t>
  </x:si>
  <x:si>
    <x:t xml:space="preserve">KEEP THIS WORKBOOK INTERNAL. Only upload it to an assistant your company has approved for contract and pricing data, never to a personal AI account.</x:t>
  </x:si>
  <x:si>
    <x:t xml:space="preserve">The Buyer Negotiation Blueprint comes with a free AI kit for its rate reduction tabs. It lives here, with nothing to sign in to:</x:t>
  </x:si>
  <x:si>
    <x:t xml:space="preserve">https://www.yourscalex.com/rate-reduction-ai-kit.html</x:t>
  </x:si>
  <x:si>
    <x:t xml:space="preserve">The article behind the rate reduction tabs:</x:t>
  </x:si>
  <x:si>
    <x:t xml:space="preserve">https://www.yourscalex.com/articles/what-really-happens-when-you-ask-for-a-rate-reduction.html</x:t>
  </x:si>
  <x:si>
    <x:t xml:space="preserve">The article behind the Blueprint:</x:t>
  </x:si>
  <x:si>
    <x:t xml:space="preserve">https://www.yourscalex.com/articles/what-buyers-should-negotiate-before-signing-an-outsourcing-contract.html</x:t>
  </x:si>
  <x:si>
    <x:t xml:space="preserve">What is on that page</x:t>
  </x:si>
  <x:si>
    <x:t xml:space="preserve">Thirteen copy-ready prompts for whatever assistant your company has already approved: Microsoft 365 Copilot, ChatGPT Business or Enterprise, or Gemini in Google Workspace. Each one was run against a fictional pack of contracts, invoices and emails in two different model families before it was published.</x:t>
  </x:si>
  <x:si>
    <x:t xml:space="preserve">The four phases</x:t>
  </x:si>
  <x:si>
    <x:t xml:space="preserve">1. Build the baseline, before you ask. Work out what a unit actually costs you, pull every charge that is not on the rate card, and find your real leverage. This is the week of evenings the prompts save you.</x:t>
  </x:si>
  <x:si>
    <x:t xml:space="preserve">2. Make the ask. Draft the ask so it is about total cost rather than rate, and model what you are willing to trade before you are in the room.</x:t>
  </x:si>
  <x:si>
    <x:t xml:space="preserve">3. Read what comes back. Take the provider's proposal apart into levers, find the savings that only move cost, and write the questions you should ask about each one.</x:t>
  </x:si>
  <x:si>
    <x:t xml:space="preserve">4. Lock it in and check. Turn the agreed bridge into contract language, then check a quarter later whether the saving actually showed up on the invoice.</x:t>
  </x:si>
  <x:si>
    <x:t xml:space="preserve">Take it back to the Blueprint</x:t>
  </x:si>
  <x:si>
    <x:t xml:space="preserve">Once the bridge is agreed, track each rate reduction item on the Blueprint tab until it is in contract text. Prompt 11 turns the agreed bridge into contract language, and prompt 13 checks a quarter later whether the saving showed up.</x:t>
  </x:si>
  <x:si>
    <x:t xml:space="preserve">A caution</x:t>
  </x:si>
  <x:si>
    <x:t xml:space="preserve">Your target, your walk-away and your leverage notes are for your side only. Do not paste them into an assistant your company has not approved for this, and use a copy without them if you walk the provider through the model.</x:t>
  </x:si>
  <x:si>
    <x:t xml:space="preserve">Ownership Review | One service, one business outcome</x:t>
  </x:si>
  <x:si>
    <x:t xml:space="preserve">Keep internal. Start with one recent problem. Agree names and authority in the meeting; AI suggestions are not approvals.</x:t>
  </x:si>
  <x:si>
    <x:t xml:space="preserve">1. Agree the outcome and the decisions that keep it moving</x:t>
  </x:si>
  <x:si>
    <x:t xml:space="preserve">Service / provider</x:t>
  </x:si>
  <x:si>
    <x:t xml:space="preserve">Business result</x:t>
  </x:si>
  <x:si>
    <x:t xml:space="preserve">Outcome owner (name)</x:t>
  </x:si>
  <x:si>
    <x:t xml:space="preserve">Authority / escalation</x:t>
  </x:si>
  <x:si>
    <x:t xml:space="preserve">Service measure</x:t>
  </x:si>
  <x:si>
    <x:t xml:space="preserve">Whole-journey measure</x:t>
  </x:si>
  <x:si>
    <x:t xml:space="preserve">Early warning</x:t>
  </x:si>
  <x:si>
    <x:t xml:space="preserve">What we must supply</x:t>
  </x:si>
  <x:si>
    <x:t xml:space="preserve">Supplier commitment</x:t>
  </x:si>
  <x:si>
    <x:t xml:space="preserve">AI change, if any</x:t>
  </x:si>
  <x:si>
    <x:t xml:space="preserve">Approval / stop authority</x:t>
  </x:si>
  <x:si>
    <x:t xml:space="preserve">Next review date</x:t>
  </x:si>
  <x:si>
    <x:t xml:space="preserve">Evidence of result</x:t>
  </x:si>
  <x:si>
    <x:t xml:space="preserve">2. Record the next decision, then verify the result</x:t>
  </x:si>
  <x:si>
    <x:t xml:space="preserve">Decision needed</x:t>
  </x:si>
  <x:si>
    <x:t xml:space="preserve">Authorized owner / escalation</x:t>
  </x:si>
  <x:si>
    <x:t xml:space="preserve">Evidence needed</x:t>
  </x:si>
  <x:si>
    <x:t xml:space="preserve">Next action / action owner</x:t>
  </x:si>
  <x:si>
    <x:t xml:space="preserve">Due / review / exception expiry</x:t>
  </x:si>
  <x:si>
    <x:t xml:space="preserve">Result evidence / status</x:t>
  </x:si>
  <x:si>
    <x:t xml:space="preserve">3. Before closing: confirm the business result, retain the evidence and put the next review on the calendar.</x:t>
  </x:si>
  <x:si>
    <x:t xml:space="preserve">Use Ownership AI to prepare from approved, minimized information. Leave unknown owners, authority, targets and dates blank until people agree them. Duplicate this sheet for another service. Add decision rows when needed.</x:t>
  </x:si>
  <x:si>
    <x:t xml:space="preserve">Source: Alex Rochlitz, Outsourcing Sales Playbook, Chapter 9; ProcureCon notes and LinkedIn post, September 28-29, 2026. This worksheet is an operational discussion aid, not contract language.</x:t>
  </x:si>
  <x:si>
    <x:t xml:space="preserve">Ownership Review | Fictional worked example</x:t>
  </x:si>
  <x:si>
    <x:t xml:space="preserve">Illustration only. All people, decisions and dates below are invented. No real supplier result is asserted.</x:t>
  </x:si>
  <x:si>
    <x:t xml:space="preserve">Invoice processing / fictional Quillmark Operations</x:t>
  </x:si>
  <x:si>
    <x:t xml:space="preserve">Valid invoices paid by the agreed due date; exceptions resolved before payment is late.</x:t>
  </x:si>
  <x:si>
    <x:t xml:space="preserve">Priya Shah, fictional AP director</x:t>
  </x:si>
  <x:si>
    <x:t xml:space="preserve">Can change AP intake and assign AP work. Escalates policy exceptions to controller; procurement agrees contract changes.</x:t>
  </x:si>
  <x:si>
    <x:t xml:space="preserve">Provider turnaround clock starts when a complete invoice arrives. Retain this contractual measure.</x:t>
  </x:si>
  <x:si>
    <x:t xml:space="preserve">Track receipt-to-payment time and overdue invoices across internal and provider queues. Establish baseline before setting target.</x:t>
  </x:si>
  <x:si>
    <x:t xml:space="preserve">An exception waits two business days without an internal decision; notify Priya before payment is at risk.</x:t>
  </x:si>
  <x:si>
    <x:t xml:space="preserve">Business requester supplies missing PO or confirms authorized exception. AP publishes one escalation route.</x:t>
  </x:si>
  <x:si>
    <x:t xml:space="preserve">Provider reports blocked items with reason, age and requested decision; does not silently close them.</x:t>
  </x:si>
  <x:si>
    <x:t xml:space="preserve">Proposed AI exception routing only. No live deployment approved in this example.</x:t>
  </x:si>
  <x:si>
    <x:t xml:space="preserve">Priya approves business criteria; security approves data access. AP operations lead can stop the pilot and return to manual routing.</x:t>
  </x:si>
  <x:si>
    <x:t xml:space="preserve">2026-10-07 (illustrative)</x:t>
  </x:si>
  <x:si>
    <x:t xml:space="preserve">Pending: payment confirmations plus exception-age report. A green provider SLA alone does not close this review.</x:t>
  </x:si>
  <x:si>
    <x:t xml:space="preserve">Missing PO blocks invoice</x:t>
  </x:si>
  <x:si>
    <x:t xml:space="preserve">Priya assigns requester; controller decides policy exception</x:t>
  </x:si>
  <x:si>
    <x:t xml:space="preserve">Original invoice, PO status, business purpose</x:t>
  </x:si>
  <x:si>
    <x:t xml:space="preserve">AP analyst Sam collects missing detail; requester confirms it</x:t>
  </x:si>
  <x:si>
    <x:t xml:space="preserve">Due Oct 1; review Oct 2; exception expires Oct 7</x:t>
  </x:si>
  <x:si>
    <x:t xml:space="preserve">Open. Payment evidence not yet available.</x:t>
  </x:si>
  <x:si>
    <x:t xml:space="preserve">Provider proposes AI routing</x:t>
  </x:si>
  <x:si>
    <x:t xml:space="preserve">Priya: business test. Security: access. AP lead: stop.</x:t>
  </x:si>
  <x:si>
    <x:t xml:space="preserve">Error baseline, routing sample, rollback plan, data map</x:t>
  </x:si>
  <x:si>
    <x:t xml:space="preserve">Provider drafts pilot; AP lead validates sample before approval</x:t>
  </x:si>
  <x:si>
    <x:t xml:space="preserve">Decision Oct 7; no approval or expiry recorded yet</x:t>
  </x:si>
  <x:si>
    <x:t xml:space="preserve">Unapproved. No production change.</x:t>
  </x:si>
  <x:si>
    <x:t xml:space="preserve">Business no longer needs weekly report</x:t>
  </x:si>
  <x:si>
    <x:t xml:space="preserve">Priya proposes; procurement checks contract change</x:t>
  </x:si>
  <x:si>
    <x:t xml:space="preserve">User demand, contract obligation, time saved</x:t>
  </x:si>
  <x:si>
    <x:t xml:space="preserve">Sam asks report users; procurement checks scope</x:t>
  </x:si>
  <x:si>
    <x:t xml:space="preserve">Review Oct 7; no exception</x:t>
  </x:si>
  <x:si>
    <x:t xml:space="preserve">Open. Do not remove contractual output yet.</x:t>
  </x:si>
  <x:si>
    <x:t xml:space="preserve">Ownership Review | Work through it with AI</x:t>
  </x:si>
  <x:si>
    <x:t xml:space="preserve">Before you start</x:t>
  </x:si>
  <x:si>
    <x:t xml:space="preserve">Use your company-approved AI tool. Share only information you are permitted to share. Replace identifying details where possible. These prompts prepare a discussion; they cannot approve actions or assign authority.</x:t>
  </x:si>
  <x:si>
    <x:t xml:space="preserve">1. Prepare the review</x:t>
  </x:si>
  <x:si>
    <x:t xml:space="preserve">Help me prepare an Ownership Review for one service. Using only the material I provide, separate contract measures from the whole business outcome. Map each handoff and blocked decision. For each, list the stated decision owner, authority, evidence, action owner and date. Mark missing or conflicting facts as unknown; do not invent people, targets, approvals or contract rights. Cite the supplied passage behind each factual statement. Ask the three most useful questions for our review.</x:t>
  </x:si>
  <x:si>
    <x:t xml:space="preserve">2. Turn decisions into actions</x:t>
  </x:si>
  <x:si>
    <x:t xml:space="preserve">Using these meeting notes and our current Ownership Review, propose updates. Separate decisions actually agreed from suggestions and unresolved questions. For each agreed action record the authorized decision maker, action owner, evidence needed, due date, review date and any exception expiry. Leave missing fields unknown. Flag contradictory accounts. Do not mark a business outcome achieved because a ticket closed or an SLA is green. Return a change list for human approval.</x:t>
  </x:si>
  <x:si>
    <x:t xml:space="preserve">3. Check follow-through</x:t>
  </x:si>
  <x:si>
    <x:t xml:space="preserve">Compare the agreed review with the evidence I provide today. For each action state supported, contradicted or unknown, with a source reference. Check whether the business outcome happened, not merely whether activity occurred. Identify expired exceptions, missing evidence and decisions needing escalation. Do not infer authority or send messages. Draft three questions for our next supplier conversation, including one about how our own team may be making delivery harder.</x:t>
  </x:si>
  <x:si>
    <x:t xml:space="preserve">Fictional rehearsal</x:t>
  </x:si>
  <x:si>
    <x:t xml:space="preserve">Try prompt 1 using Ownership Example. It should identify the receipt-to-payment outcome, preserve the complete-invoice SLA, leave the AI pilot unapproved and keep payment success pending. If it invents a target, approves AI or says invoices were paid, correct it before using the output.</x:t>
  </x:si>
</x:sst>
</file>

<file path=xl/styles.xml><?xml version="1.0" encoding="utf-8"?>
<x:styleSheet xmlns:x="http://schemas.openxmlformats.org/spreadsheetml/2006/main">
  <x:numFmts count="5">
    <x:numFmt numFmtId="164" formatCode="#,##0;[Red]-#,##0"/>
    <x:numFmt numFmtId="165" formatCode="mmm d, yyyy"/>
    <x:numFmt numFmtId="166" formatCode="0.0%"/>
    <x:numFmt numFmtId="200" formatCode="#,##0;[Red](#,##0);0"/>
    <x:numFmt numFmtId="201" formatCode="#,##0.00;[Red](#,##0.00);0.00"/>
  </x:numFmts>
  <x:fonts count="30">
    <x:font>
      <x:sz val="11"/>
      <x:color rgb="FF000000"/>
      <x:name val="Carlito"/>
    </x:font>
    <x:font>
      <x:b/>
      <x:sz val="15"/>
      <x:color rgb="FF202124"/>
      <x:name val="Arial"/>
    </x:font>
    <x:font>
      <x:b/>
      <x:sz val="16"/>
      <x:color rgb="FF202124"/>
      <x:name val="Arial"/>
    </x:font>
    <x:font>
      <x:sz val="10"/>
      <x:color rgb="FF202124"/>
      <x:name val="Arial"/>
    </x:font>
    <x:font>
      <x:b/>
      <x:sz val="10"/>
      <x:color rgb="FF202124"/>
      <x:name val="Arial"/>
    </x:font>
    <x:font>
      <x:b/>
      <x:sz val="11"/>
      <x:color rgb="FF202124"/>
      <x:name val="Arial"/>
    </x:font>
    <x:font/>
    <x:font>
      <x:b/>
      <x:sz val="14"/>
      <x:color rgb="FF202124"/>
      <x:name val="Arial"/>
    </x:font>
    <x:font>
      <x:sz val="9"/>
      <x:color rgb="FF5F6368"/>
      <x:name val="Arial"/>
    </x:font>
    <x:font>
      <x:b/>
      <x:sz val="13"/>
      <x:color rgb="FF202124"/>
      <x:name val="Arial"/>
    </x:font>
    <x:font>
      <x:b/>
      <x:sz val="14"/>
      <x:color rgb="FF0B2545"/>
      <x:name val="Arial"/>
    </x:font>
    <x:font>
      <x:b/>
      <x:sz val="9"/>
      <x:color rgb="FFFFFFFF"/>
      <x:name val="Arial"/>
    </x:font>
    <x:font>
      <x:b/>
      <x:sz val="10"/>
      <x:color rgb="FFFFFFFF"/>
      <x:name val="Arial"/>
    </x:font>
    <x:font>
      <x:b/>
      <x:sz val="10"/>
      <x:color rgb="FF0F766E"/>
      <x:name val="Arial"/>
    </x:font>
    <x:font>
      <x:sz val="10"/>
      <x:color rgb="FF0563C1"/>
      <x:name val="Arial"/>
    </x:font>
    <x:font>
      <x:b/>
      <x:sz val="12"/>
      <x:color rgb="FF0B2545"/>
      <x:name val="Arial"/>
    </x:font>
    <x:font>
      <x:b/>
      <x:sz val="10"/>
      <x:color rgb="FF0B2545"/>
      <x:name val="Arial"/>
    </x:font>
    <x:font>
      <x:sz val="10"/>
      <x:color rgb="FF333333"/>
      <x:name val="Arial"/>
    </x:font>
    <x:font>
      <x:b/>
      <x:sz val="11"/>
      <x:color rgb="FFFFFFFF"/>
      <x:name val="Arial"/>
    </x:font>
    <x:font>
      <x:sz val="11"/>
      <x:color theme="1"/>
      <x:name val="Arial"/>
    </x:font>
    <x:font>
      <x:sz val="11"/>
      <x:color rgb="FFFFFFFF"/>
      <x:name val="Arial"/>
    </x:font>
    <x:font>
      <x:b/>
      <x:sz val="11"/>
      <x:color theme="1"/>
      <x:name val="Arial"/>
    </x:font>
    <x:font>
      <x:sz val="11"/>
      <x:color rgb="FF17569C"/>
      <x:name val="Arial"/>
    </x:font>
    <x:font>
      <x:sz val="10"/>
      <x:color theme="1"/>
      <x:name val="Arial"/>
    </x:font>
    <x:font>
      <x:sz val="11"/>
      <x:color rgb="FF000000"/>
      <x:name val="Arial"/>
    </x:font>
    <x:font>
      <x:sz val="11"/>
      <x:color rgb="FF243746"/>
      <x:name val="Arial"/>
    </x:font>
    <x:font>
      <x:sz val="16"/>
      <x:color rgb="FF243746"/>
      <x:name val="Arial"/>
    </x:font>
    <x:font>
      <x:b/>
      <x:sz val="16"/>
      <x:color rgb="FF243746"/>
      <x:name val="Arial"/>
    </x:font>
    <x:font>
      <x:sz val="11"/>
      <x:color rgb="FF174F99"/>
      <x:name val="Arial"/>
    </x:font>
    <x:font>
      <x:b/>
      <x:sz val="11"/>
      <x:color rgb="FF243746"/>
      <x:name val="Arial"/>
    </x:font>
  </x:fonts>
  <x:fills count="15">
    <x:fill>
      <x:patternFill patternType="none"/>
    </x:fill>
    <x:fill>
      <x:patternFill patternType="lightGray"/>
    </x:fill>
    <x:fill>
      <x:patternFill patternType="solid">
        <x:fgColor rgb="FFFFFFFF"/>
      </x:patternFill>
    </x:fill>
    <x:fill>
      <x:patternFill patternType="solid">
        <x:fgColor rgb="FFFFF8E1"/>
      </x:patternFill>
    </x:fill>
    <x:fill>
      <x:patternFill patternType="solid">
        <x:fgColor rgb="FFF1F3F4"/>
      </x:patternFill>
    </x:fill>
    <x:fill>
      <x:patternFill patternType="solid">
        <x:fgColor rgb="FFFFFCF1"/>
      </x:patternFill>
    </x:fill>
    <x:fill>
      <x:patternFill patternType="solid">
        <x:fgColor rgb="FFF8F9FA"/>
      </x:patternFill>
    </x:fill>
    <x:fill>
      <x:patternFill patternType="solid">
        <x:fgColor rgb="FF0B2545"/>
      </x:patternFill>
    </x:fill>
    <x:fill>
      <x:patternFill patternType="solid">
        <x:fgColor rgb="FF0F766E"/>
      </x:patternFill>
    </x:fill>
    <x:fill>
      <x:patternFill patternType="solid">
        <x:fgColor rgb="FF102B49"/>
      </x:patternFill>
    </x:fill>
    <x:fill>
      <x:patternFill patternType="solid">
        <x:fgColor rgb="FF147D79"/>
      </x:patternFill>
    </x:fill>
    <x:fill>
      <x:patternFill patternType="solid">
        <x:fgColor rgb="FFEEF7FA"/>
      </x:patternFill>
    </x:fill>
    <x:fill>
      <x:patternFill patternType="solid">
        <x:fgColor rgb="FF18344B"/>
      </x:patternFill>
    </x:fill>
    <x:fill>
      <x:patternFill patternType="solid">
        <x:fgColor rgb="FFFFF2CC"/>
      </x:patternFill>
    </x:fill>
    <x:fill>
      <x:patternFill patternType="solid">
        <x:fgColor rgb="FF167D8D"/>
      </x:patternFill>
    </x:fill>
  </x:fills>
  <x:borders count="7">
    <x:border/>
    <x:border>
      <x:left style="thin">
        <x:color rgb="FFDADCE0"/>
      </x:left>
      <x:right style="thin">
        <x:color rgb="FFDADCE0"/>
      </x:right>
      <x:top style="thin">
        <x:color rgb="FFDADCE0"/>
      </x:top>
      <x:bottom style="thin">
        <x:color rgb="FFDADCE0"/>
      </x:bottom>
    </x:border>
    <x:border>
      <x:left style="thin">
        <x:color rgb="FFDADCE0"/>
      </x:left>
      <x:top style="thin">
        <x:color rgb="FFDADCE0"/>
      </x:top>
      <x:bottom style="thin">
        <x:color rgb="FFDADCE0"/>
      </x:bottom>
    </x:border>
    <x:border>
      <x:top style="thin">
        <x:color rgb="FFDADCE0"/>
      </x:top>
      <x:bottom style="thin">
        <x:color rgb="FFDADCE0"/>
      </x:bottom>
    </x:border>
    <x:border>
      <x:right style="thin">
        <x:color rgb="FFDADCE0"/>
      </x:right>
      <x:top style="thin">
        <x:color rgb="FFDADCE0"/>
      </x:top>
      <x:bottom style="thin">
        <x:color rgb="FFDADCE0"/>
      </x:bottom>
    </x:border>
    <x:border>
      <x:left style="thin">
        <x:color rgb="FFD0D7DE"/>
      </x:left>
      <x:right style="thin">
        <x:color rgb="FFD0D7DE"/>
      </x:right>
      <x:top style="thin">
        <x:color rgb="FFD0D7DE"/>
      </x:top>
      <x:bottom style="thin">
        <x:color rgb="FFD0D7DE"/>
      </x:bottom>
    </x:border>
    <x:border>
      <x:left style="thin">
        <x:color rgb="FFD8E2EA"/>
      </x:left>
      <x:right style="thin">
        <x:color rgb="FFD8E2EA"/>
      </x:right>
      <x:top style="thin">
        <x:color rgb="FFD8E2EA"/>
      </x:top>
      <x:bottom style="thin">
        <x:color rgb="FFD8E2EA"/>
      </x:bottom>
    </x:border>
  </x:borders>
  <x:cellStyleXfs count="1">
    <x:xf numFmtId="0" fontId="0" fillId="0" borderId="0" applyFont="1" applyAlignment="1"/>
  </x:cellStyleXfs>
  <x:cellXfs count="87">
    <x:xf numFmtId="0" fontId="0" fillId="0" borderId="0" xfId="0" applyFont="1" applyAlignment="1">
      <x:alignment vertical="bottom" wrapText="0"/>
    </x:xf>
    <x:xf numFmtId="0" fontId="1" fillId="0" borderId="0" xfId="0" applyFont="1" applyAlignment="1">
      <x:alignment vertical="center" wrapText="1"/>
    </x:xf>
    <x:xf numFmtId="0" fontId="2" fillId="2" borderId="0" xfId="0" applyFont="1" applyFill="1" applyAlignment="1">
      <x:alignment vertical="center" wrapText="1"/>
    </x:xf>
    <x:xf numFmtId="0" fontId="3" fillId="3" borderId="0" xfId="0" applyFont="1" applyFill="1" applyAlignment="1">
      <x:alignment vertical="center" wrapText="1"/>
    </x:xf>
    <x:xf numFmtId="0" fontId="3" fillId="2" borderId="0" xfId="0" applyFont="1" applyFill="1" applyAlignment="1">
      <x:alignment vertical="center" wrapText="1"/>
    </x:xf>
    <x:xf numFmtId="0" fontId="3" fillId="0" borderId="0" xfId="0" applyFont="1" applyAlignment="1">
      <x:alignment vertical="center" wrapText="1"/>
    </x:xf>
    <x:xf numFmtId="0" fontId="3" fillId="4" borderId="1" xfId="0" applyFont="1" applyFill="1" applyBorder="1" applyAlignment="1">
      <x:alignment vertical="center" wrapText="1"/>
    </x:xf>
    <x:xf numFmtId="0" fontId="4" fillId="4" borderId="1" xfId="0" applyFont="1" applyFill="1" applyBorder="1" applyAlignment="1">
      <x:alignment vertical="center" wrapText="1"/>
    </x:xf>
    <x:xf numFmtId="0" fontId="5" fillId="0" borderId="2" xfId="0" applyFont="1" applyBorder="1" applyAlignment="1">
      <x:alignment vertical="center"/>
    </x:xf>
    <x:xf numFmtId="0" fontId="6" fillId="0" borderId="3" xfId="0" applyFont="1" applyBorder="1"/>
    <x:xf numFmtId="0" fontId="6" fillId="0" borderId="4" xfId="0" applyFont="1" applyBorder="1"/>
    <x:xf numFmtId="0" fontId="4" fillId="0" borderId="1" xfId="0" applyFont="1" applyBorder="1" applyAlignment="1">
      <x:alignment vertical="top" wrapText="1"/>
    </x:xf>
    <x:xf numFmtId="0" fontId="1" fillId="2" borderId="0" xfId="0" applyFont="1" applyFill="1" applyAlignment="1">
      <x:alignment vertical="center" wrapText="1"/>
    </x:xf>
    <x:xf numFmtId="0" fontId="3" fillId="0" borderId="1" xfId="0" applyFont="1" applyBorder="1" applyAlignment="1">
      <x:alignment vertical="top" wrapText="1"/>
    </x:xf>
    <x:xf numFmtId="1" fontId="7" fillId="2" borderId="1" xfId="0" applyNumberFormat="1" applyFont="1" applyFill="1" applyBorder="1" applyAlignment="1">
      <x:alignment horizontal="left" vertical="center" wrapText="1"/>
    </x:xf>
    <x:xf numFmtId="0" fontId="4" fillId="4" borderId="1" xfId="0" applyFont="1" applyFill="1" applyBorder="1" applyAlignment="1">
      <x:alignment horizontal="left" vertical="center" wrapText="1"/>
    </x:xf>
    <x:xf numFmtId="0" fontId="3" fillId="0" borderId="0" xfId="0" applyFont="1" applyAlignment="1">
      <x:alignment vertical="top" wrapText="1"/>
    </x:xf>
    <x:xf numFmtId="0" fontId="8" fillId="0" borderId="0" xfId="0" applyFont="1" applyAlignment="1">
      <x:alignment vertical="top" wrapText="1"/>
    </x:xf>
    <x:xf numFmtId="0" fontId="3" fillId="2" borderId="1" xfId="0" applyFont="1" applyFill="1" applyBorder="1" applyAlignment="1">
      <x:alignment vertical="center" wrapText="1"/>
    </x:xf>
    <x:xf numFmtId="0" fontId="3" fillId="5" borderId="1" xfId="0" applyFont="1" applyFill="1" applyBorder="1" applyAlignment="1">
      <x:alignment vertical="center" wrapText="1"/>
    </x:xf>
    <x:xf numFmtId="0" fontId="3" fillId="6" borderId="0" xfId="0" applyFont="1" applyFill="1" applyAlignment="1">
      <x:alignment vertical="center" wrapText="1"/>
    </x:xf>
    <x:xf numFmtId="0" fontId="9" fillId="2" borderId="0" xfId="0" applyFont="1" applyFill="1" applyAlignment="1">
      <x:alignment vertical="center" wrapText="1"/>
    </x:xf>
    <x:xf numFmtId="0" fontId="3" fillId="6" borderId="1" xfId="0" applyFont="1" applyFill="1" applyBorder="1" applyAlignment="1">
      <x:alignment vertical="center" wrapText="1"/>
    </x:xf>
    <x:xf numFmtId="0" fontId="8" fillId="2" borderId="0" xfId="0" applyFont="1" applyFill="1" applyAlignment="1">
      <x:alignment vertical="center" wrapText="1"/>
    </x:xf>
    <x:xf numFmtId="0" fontId="10" fillId="0" borderId="0" xfId="0" applyFont="1"/>
    <x:xf numFmtId="0" fontId="11" fillId="7" borderId="0" xfId="0" applyFont="1" applyFill="1" applyAlignment="1">
      <x:alignment horizontal="left"/>
    </x:xf>
    <x:xf numFmtId="0" fontId="4" fillId="0" borderId="5" xfId="0" applyFont="1" applyBorder="1"/>
    <x:xf numFmtId="164" fontId="4" fillId="0" borderId="5" xfId="0" applyNumberFormat="1" applyFont="1" applyBorder="1"/>
    <x:xf numFmtId="3" fontId="4" fillId="0" borderId="5" xfId="0" applyNumberFormat="1" applyFont="1" applyBorder="1"/>
    <x:xf numFmtId="165" fontId="4" fillId="0" borderId="5" xfId="0" applyNumberFormat="1" applyFont="1" applyBorder="1"/>
    <x:xf numFmtId="0" fontId="12" fillId="7" borderId="0" xfId="0" applyFont="1" applyFill="1" applyAlignment="1">
      <x:alignment horizontal="center"/>
    </x:xf>
    <x:xf numFmtId="0" fontId="12" fillId="8" borderId="0" xfId="0" applyFont="1" applyFill="1" applyAlignment="1">
      <x:alignment horizontal="left" vertical="center" wrapText="1"/>
    </x:xf>
    <x:xf numFmtId="0" fontId="4" fillId="0" borderId="0" xfId="0" applyFont="1"/>
    <x:xf numFmtId="164" fontId="3" fillId="0" borderId="5" xfId="0" applyNumberFormat="1" applyFont="1" applyBorder="1" applyAlignment="1">
      <x:alignment horizontal="center" vertical="top"/>
    </x:xf>
    <x:xf numFmtId="0" fontId="3" fillId="0" borderId="5" xfId="0" applyFont="1" applyBorder="1" applyAlignment="1">
      <x:alignment horizontal="center" vertical="top"/>
    </x:xf>
    <x:xf numFmtId="0" fontId="3" fillId="0" borderId="5" xfId="0" applyFont="1" applyBorder="1" applyAlignment="1">
      <x:alignment vertical="top" wrapText="1"/>
    </x:xf>
    <x:xf numFmtId="164" fontId="3" fillId="0" borderId="5" xfId="0" applyNumberFormat="1" applyFont="1" applyBorder="1" applyAlignment="1">
      <x:alignment vertical="top" wrapText="1"/>
    </x:xf>
    <x:xf numFmtId="166" fontId="3" fillId="0" borderId="5" xfId="0" applyNumberFormat="1" applyFont="1" applyBorder="1" applyAlignment="1">
      <x:alignment horizontal="center" vertical="top"/>
    </x:xf>
    <x:xf numFmtId="165" fontId="3" fillId="0" borderId="5" xfId="0" applyNumberFormat="1" applyFont="1" applyBorder="1" applyAlignment="1">
      <x:alignment vertical="top" wrapText="1"/>
    </x:xf>
    <x:xf numFmtId="9" fontId="3" fillId="0" borderId="5" xfId="0" applyNumberFormat="1" applyFont="1" applyBorder="1" applyAlignment="1">
      <x:alignment vertical="top" wrapText="1"/>
    </x:xf>
    <x:xf numFmtId="4" fontId="3" fillId="0" borderId="5" xfId="0" applyNumberFormat="1" applyFont="1" applyBorder="1" applyAlignment="1">
      <x:alignment horizontal="center" vertical="top"/>
    </x:xf>
    <x:xf numFmtId="0" fontId="13" fillId="0" borderId="5" xfId="0" applyFont="1" applyBorder="1" applyAlignment="1">
      <x:alignment vertical="top" wrapText="1"/>
    </x:xf>
    <x:xf numFmtId="0" fontId="12" fillId="8" borderId="0" xfId="0" applyFont="1" applyFill="1" applyAlignment="1">
      <x:alignment horizontal="left" wrapText="1"/>
    </x:xf>
    <x:xf numFmtId="0" fontId="12" fillId="8" borderId="0" xfId="0" applyFont="1" applyFill="1" applyAlignment="1">
      <x:alignment horizontal="center" wrapText="1"/>
    </x:xf>
    <x:xf numFmtId="164" fontId="3" fillId="0" borderId="5" xfId="0" applyNumberFormat="1" applyFont="1" applyBorder="1" applyAlignment="1">
      <x:alignment horizontal="center"/>
    </x:xf>
    <x:xf numFmtId="0" fontId="3" fillId="0" borderId="5" xfId="0" applyFont="1" applyBorder="1" applyAlignment="1">
      <x:alignment horizontal="center"/>
    </x:xf>
    <x:xf numFmtId="0" fontId="14" fillId="0" borderId="0" xfId="0" applyFont="1" applyAlignment="1">
      <x:alignment vertical="top"/>
    </x:xf>
    <x:xf numFmtId="0" fontId="15" fillId="0" borderId="0" xfId="0" applyFont="1" applyAlignment="1">
      <x:alignment vertical="top" wrapText="1"/>
    </x:xf>
    <x:xf numFmtId="0" fontId="16" fillId="0" borderId="0" xfId="0" applyFont="1" applyAlignment="1">
      <x:alignment vertical="top" wrapText="1"/>
    </x:xf>
    <x:xf numFmtId="0" fontId="17" fillId="0" borderId="0" xfId="0" applyFont="1" applyAlignment="1">
      <x:alignment vertical="top" wrapText="1"/>
    </x:xf>
    <x:xf numFmtId="0" fontId="18" fillId="9" borderId="0" xfId="0" applyFont="1" applyFill="1" applyAlignment="1">
      <x:alignment vertical="center" wrapText="1"/>
    </x:xf>
    <x:xf numFmtId="0" fontId="19" fillId="0" borderId="0" xfId="0" applyFont="1" applyAlignment="1">
      <x:alignment vertical="center" wrapText="1"/>
    </x:xf>
    <x:xf numFmtId="0" fontId="20" fillId="10" borderId="0" xfId="0" applyFont="1" applyFill="1" applyAlignment="1">
      <x:alignment vertical="center" wrapText="1"/>
    </x:xf>
    <x:xf numFmtId="0" fontId="21" fillId="0" borderId="0" xfId="0" applyFont="1" applyAlignment="1">
      <x:alignment vertical="center" wrapText="1"/>
    </x:xf>
    <x:xf numFmtId="0" fontId="22" fillId="11" borderId="0" xfId="0" applyFont="1" applyFill="1" applyAlignment="1">
      <x:alignment vertical="center" wrapText="1"/>
    </x:xf>
    <x:xf numFmtId="0" fontId="22" fillId="0" borderId="6" xfId="0" applyFont="1" applyBorder="1" applyAlignment="1">
      <x:alignment vertical="center" wrapText="1"/>
    </x:xf>
    <x:xf numFmtId="0" fontId="23" fillId="0" borderId="0" xfId="0" applyFont="1" applyAlignment="1">
      <x:alignment vertical="center" wrapText="1"/>
    </x:xf>
    <x:xf numFmtId="0" fontId="18" fillId="9" borderId="0" xfId="0" applyFont="1" applyFill="1" applyAlignment="1">
      <x:alignment wrapText="1"/>
    </x:xf>
    <x:xf numFmtId="0" fontId="19" fillId="0" borderId="0" xfId="0" applyFont="1" applyAlignment="1">
      <x:alignment wrapText="1"/>
    </x:xf>
    <x:xf numFmtId="0" fontId="21" fillId="0" borderId="0" xfId="0" applyFont="1" applyAlignment="1">
      <x:alignment wrapText="1"/>
    </x:xf>
    <x:xf numFmtId="0" fontId="19" fillId="11" borderId="0" xfId="0" applyFont="1" applyFill="1" applyAlignment="1">
      <x:alignment wrapText="1"/>
    </x:xf>
    <x:xf numFmtId="0" fontId="24" fillId="0" borderId="0" xfId="0" applyNumberFormat="1" applyFont="1" applyFill="1" applyBorder="1" applyAlignment="1">
      <x:alignment vertical="bottom" wrapText="0"/>
    </x:xf>
    <x:xf numFmtId="0" fontId="25" fillId="0" borderId="0" xfId="0" applyNumberFormat="1" applyFont="1" applyFill="1" applyBorder="1" applyAlignment="1">
      <x:alignment vertical="bottom" wrapText="0"/>
    </x:xf>
    <x:xf numFmtId="0" fontId="25" fillId="0" borderId="0" xfId="0" applyNumberFormat="1" applyFont="1" applyFill="1" applyBorder="1" applyAlignment="1">
      <x:alignment vertical="center" wrapText="0"/>
    </x:xf>
    <x:xf numFmtId="0" fontId="25" fillId="0" borderId="0" xfId="0" applyNumberFormat="1" applyFont="1" applyFill="1" applyBorder="1" applyAlignment="1">
      <x:alignment vertical="center" wrapText="1"/>
    </x:xf>
    <x:xf numFmtId="0" fontId="26" fillId="0" borderId="0" xfId="0" applyNumberFormat="1" applyFont="1" applyFill="1" applyBorder="1" applyAlignment="1">
      <x:alignment vertical="center" wrapText="1"/>
    </x:xf>
    <x:xf numFmtId="0" fontId="27" fillId="0" borderId="0" xfId="0" applyNumberFormat="1" applyFont="1" applyFill="1" applyBorder="1" applyAlignment="1">
      <x:alignment vertical="center" wrapText="1"/>
    </x:xf>
    <x:xf numFmtId="0" fontId="25" fillId="12" borderId="0" xfId="0" applyNumberFormat="1" applyFont="1" applyFill="1" applyBorder="1" applyAlignment="1">
      <x:alignment vertical="center" wrapText="1"/>
    </x:xf>
    <x:xf numFmtId="0" fontId="20" fillId="12" borderId="0" xfId="0" applyNumberFormat="1" applyFont="1" applyFill="1" applyBorder="1" applyAlignment="1">
      <x:alignment vertical="center" wrapText="1"/>
    </x:xf>
    <x:xf numFmtId="0" fontId="18" fillId="12" borderId="0" xfId="0" applyNumberFormat="1" applyFont="1" applyFill="1" applyBorder="1" applyAlignment="1">
      <x:alignment vertical="center" wrapText="1"/>
    </x:xf>
    <x:xf numFmtId="0" fontId="25" fillId="13" borderId="0" xfId="0" applyNumberFormat="1" applyFont="1" applyFill="1" applyBorder="1" applyAlignment="1">
      <x:alignment vertical="center" wrapText="1"/>
    </x:xf>
    <x:xf numFmtId="0" fontId="28" fillId="13" borderId="0" xfId="0" applyNumberFormat="1" applyFont="1" applyFill="1" applyBorder="1" applyAlignment="1">
      <x:alignment vertical="center" wrapText="1"/>
    </x:xf>
    <x:xf numFmtId="0" fontId="25" fillId="14" borderId="0" xfId="0" applyNumberFormat="1" applyFont="1" applyFill="1" applyBorder="1" applyAlignment="1">
      <x:alignment vertical="center" wrapText="1"/>
    </x:xf>
    <x:xf numFmtId="0" fontId="20" fillId="14" borderId="0" xfId="0" applyNumberFormat="1" applyFont="1" applyFill="1" applyBorder="1" applyAlignment="1">
      <x:alignment vertical="center" wrapText="1"/>
    </x:xf>
    <x:xf numFmtId="0" fontId="18" fillId="14" borderId="0" xfId="0" applyNumberFormat="1" applyFont="1" applyFill="1" applyBorder="1" applyAlignment="1">
      <x:alignment vertical="center" wrapText="1"/>
    </x:xf>
    <x:xf numFmtId="165" fontId="28" fillId="13" borderId="0" xfId="0" applyNumberFormat="1" applyFont="1" applyFill="1" applyBorder="1" applyAlignment="1">
      <x:alignment vertical="center" wrapText="1"/>
    </x:xf>
    <x:xf numFmtId="200" fontId="28" fillId="13" borderId="0" xfId="0" applyNumberFormat="1" applyFont="1" applyFill="1" applyBorder="1" applyAlignment="1">
      <x:alignment vertical="center" wrapText="1"/>
    </x:xf>
    <x:xf numFmtId="201" fontId="25" fillId="0" borderId="0" xfId="0" applyNumberFormat="1" applyFont="1" applyFill="1" applyBorder="1" applyAlignment="1">
      <x:alignment vertical="center" wrapText="1"/>
    </x:xf>
    <x:xf numFmtId="200" fontId="25" fillId="0" borderId="0" xfId="0" applyNumberFormat="1" applyFont="1" applyFill="1" applyBorder="1" applyAlignment="1">
      <x:alignment vertical="center" wrapText="1"/>
    </x:xf>
    <x:xf numFmtId="0" fontId="29" fillId="0" borderId="0" xfId="0" applyNumberFormat="1" applyFont="1" applyFill="1" applyBorder="1" applyAlignment="1">
      <x:alignment vertical="center" wrapText="1"/>
    </x:xf>
    <x:xf numFmtId="0" fontId="24" fillId="0" borderId="0" xfId="0" applyNumberFormat="1" applyFont="1" applyFill="1" applyBorder="1" applyAlignment="1">
      <x:alignment vertical="bottom" wrapText="1"/>
    </x:xf>
    <x:xf numFmtId="0" fontId="24" fillId="12" borderId="0" xfId="0" applyNumberFormat="1" applyFont="1" applyFill="1" applyBorder="1" applyAlignment="1">
      <x:alignment vertical="bottom" wrapText="1"/>
    </x:xf>
    <x:xf numFmtId="0" fontId="20" fillId="12" borderId="0" xfId="0" applyNumberFormat="1" applyFont="1" applyFill="1" applyBorder="1" applyAlignment="1">
      <x:alignment vertical="bottom" wrapText="1"/>
    </x:xf>
    <x:xf numFmtId="0" fontId="18" fillId="12" borderId="0" xfId="0" applyNumberFormat="1" applyFont="1" applyFill="1" applyBorder="1" applyAlignment="1">
      <x:alignment vertical="bottom" wrapText="1"/>
    </x:xf>
    <x:xf numFmtId="0" fontId="24" fillId="14" borderId="0" xfId="0" applyNumberFormat="1" applyFont="1" applyFill="1" applyBorder="1" applyAlignment="1">
      <x:alignment vertical="bottom" wrapText="1"/>
    </x:xf>
    <x:xf numFmtId="0" fontId="20" fillId="14" borderId="0" xfId="0" applyNumberFormat="1" applyFont="1" applyFill="1" applyBorder="1" applyAlignment="1">
      <x:alignment vertical="bottom" wrapText="1"/>
    </x:xf>
    <x:xf numFmtId="0" fontId="18" fillId="14" borderId="0" xfId="0" applyNumberFormat="1" applyFont="1" applyFill="1" applyBorder="1" applyAlignment="1">
      <x:alignment vertical="bottom" wrapText="1"/>
    </x:xf>
  </x:cellXfs>
  <x:cellStyles count="1">
    <x:cellStyle name="Normal" xfId="0"/>
  </x:cellStyles>
  <x:dxfs count="15">
    <x:dxf>
      <x:fill>
        <x:patternFill patternType="none"/>
      </x:fill>
      <x:border/>
    </x:dxf>
    <x:dxf>
      <x:fill>
        <x:patternFill>
          <x:bgColor theme="0"/>
        </x:patternFill>
      </x:fill>
      <x:border/>
    </x:dxf>
    <x:dxf>
      <x:fill>
        <x:patternFill>
          <x:bgColor rgb="FFD8D8D8"/>
        </x:patternFill>
      </x:fill>
      <x:border/>
    </x:dxf>
    <x:dxf>
      <x:border>
        <x:left style="thin">
          <x:color theme="0"/>
        </x:left>
        <x:right style="thin">
          <x:color theme="0"/>
        </x:right>
        <x:top style="thin">
          <x:color theme="0"/>
        </x:top>
        <x:bottom style="thin">
          <x:color theme="0"/>
        </x:bottom>
      </x:border>
    </x:dxf>
    <x:dxf>
      <x:fill>
        <x:patternFill>
          <x:bgColor theme="4"/>
        </x:patternFill>
      </x:fill>
      <x:border/>
    </x:dxf>
    <x:dxf>
      <x:border>
        <x:left style="thin">
          <x:color theme="4"/>
        </x:left>
        <x:right style="thin">
          <x:color theme="4"/>
        </x:right>
        <x:top style="thin">
          <x:color theme="4"/>
        </x:top>
        <x:bottom style="thin">
          <x:color theme="4"/>
        </x:bottom>
      </x:border>
    </x:dxf>
    <x:dxf>
      <x:font>
        <x:b/>
        <x:color rgb="FFA50E0E"/>
      </x:font>
      <x:fill>
        <x:patternFill>
          <x:bgColor rgb="FFFCE8E6"/>
        </x:patternFill>
      </x:fill>
      <x:border/>
    </x:dxf>
    <x:dxf>
      <x:font>
        <x:b/>
        <x:color rgb="FF991B1B"/>
      </x:font>
      <x:fill>
        <x:patternFill>
          <x:bgColor rgb="FFFDE2E1"/>
        </x:patternFill>
      </x:fill>
      <x:border/>
    </x:dxf>
    <x:dxf>
      <x:font>
        <x:b/>
        <x:color rgb="FFB45309"/>
      </x:font>
      <x:fill>
        <x:patternFill>
          <x:bgColor rgb="FFFEF3C7"/>
        </x:patternFill>
      </x:fill>
      <x:border/>
    </x:dxf>
    <x:dxf>
      <x:fill>
        <x:patternFill>
          <x:bgColor rgb="FFF1F5F9"/>
        </x:patternFill>
      </x:fill>
      <x:border/>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184e2ce70dd46f1" /><Relationship Type="http://schemas.openxmlformats.org/officeDocument/2006/relationships/theme" Target="/xl/theme/theme1.xml" Id="R2a94b3f4462d47a4" /><Relationship Type="http://schemas.openxmlformats.org/officeDocument/2006/relationships/sharedStrings" Target="/xl/sharedStrings.xml" Id="R332e5021484e4770" /><Relationship Type="http://schemas.openxmlformats.org/officeDocument/2006/relationships/worksheet" Target="/xl/worksheets/sheet1.xml" Id="R6a7827fbea0941e9" /><Relationship Type="http://schemas.openxmlformats.org/officeDocument/2006/relationships/worksheet" Target="/xl/worksheets/sheet2.xml" Id="R922c288a7dc74b74" /><Relationship Type="http://schemas.openxmlformats.org/officeDocument/2006/relationships/worksheet" Target="/xl/worksheets/sheet3.xml" Id="Ra774c97bf5a8445f" /><Relationship Type="http://schemas.openxmlformats.org/officeDocument/2006/relationships/worksheet" Target="/xl/worksheets/sheet4.xml" Id="Rcd4571d6b0c94044" /><Relationship Type="http://schemas.openxmlformats.org/officeDocument/2006/relationships/worksheet" Target="/xl/worksheets/sheet5.xml" Id="R2136b86e62624e40" /><Relationship Type="http://schemas.openxmlformats.org/officeDocument/2006/relationships/worksheet" Target="/xl/worksheets/sheet6.xml" Id="R2aeae21b6f5f438d" /><Relationship Type="http://schemas.openxmlformats.org/officeDocument/2006/relationships/worksheet" Target="/xl/worksheets/sheet7.xml" Id="R509dc5dba34449b0" /><Relationship Type="http://schemas.openxmlformats.org/officeDocument/2006/relationships/worksheet" Target="/xl/worksheets/sheet8.xml" Id="R57ad9ec732f14cbe" /><Relationship Type="http://schemas.openxmlformats.org/officeDocument/2006/relationships/worksheet" Target="/xl/worksheets/sheet9.xml" Id="Rc9dc402fb4b64bfe" /><Relationship Type="http://schemas.openxmlformats.org/officeDocument/2006/relationships/worksheet" Target="/xl/worksheets/sheet10.xml" Id="R5888eaada47540ec" /><Relationship Type="http://schemas.openxmlformats.org/officeDocument/2006/relationships/worksheet" Target="/xl/worksheets/sheet11.xml" Id="R9b047995c14b4a4f" /><Relationship Type="http://schemas.openxmlformats.org/officeDocument/2006/relationships/worksheet" Target="/xl/worksheets/sheet12.xml" Id="R924b97d3527c40ca" /><Relationship Type="http://schemas.openxmlformats.org/officeDocument/2006/relationships/worksheet" Target="/xl/worksheets/sheet13.xml" Id="Ref26a7e8c11c44e5" /><Relationship Type="http://schemas.openxmlformats.org/officeDocument/2006/relationships/worksheet" Target="/xl/worksheets/sheet14.xml" Id="R690259161077484f" /><Relationship Type="http://schemas.openxmlformats.org/officeDocument/2006/relationships/worksheet" Target="/xl/worksheets/sheet15.xml" Id="Rfef39934e3aa4424" /><Relationship Type="http://schemas.openxmlformats.org/officeDocument/2006/relationships/worksheet" Target="/xl/worksheets/sheet16.xml" Id="R932b1939b58e4c8a" /><Relationship Type="http://schemas.openxmlformats.org/officeDocument/2006/relationships/worksheet" Target="/xl/worksheets/sheet17.xml" Id="R3be32173fde841e5" /><Relationship Type="http://schemas.openxmlformats.org/officeDocument/2006/relationships/worksheet" Target="/xl/worksheets/sheet18.xml" Id="R149b4a6335fd4cc5" /></Relationships>
</file>

<file path=xl/tables/table1.xml><?xml version="1.0" encoding="utf-8"?>
<x:table xmlns:x="http://schemas.openxmlformats.org/spreadsheetml/2006/main" id="1" name="BuyerBlueprint" displayName="BuyerBlueprint" ref="A3:J33">
  <x:tableColumns count="10">
    <x:tableColumn id="1" name="Area"/>
    <x:tableColumn id="2" name="Item to negotiate"/>
    <x:tableColumn id="3" name="Our ask (opening position)"/>
    <x:tableColumn id="4" name="Minimum acceptable_x000a_(INTERNAL - never share)"/>
    <x:tableColumn id="5" name="What we can give in return"/>
    <x:tableColumn id="6" name="Value to us"/>
    <x:tableColumn id="7" name="Owner"/>
    <x:tableColumn id="8" name="Status"/>
    <x:tableColumn id="9" name="Unresolved point_x000a_(clear when resolved)"/>
    <x:tableColumn id="10" name="Flag (auto)"/>
  </x:tableColumns>
  <x:tableStyleInfo name="Blueprint-style" showFirstColumn="1" showLastColumn="1" showRowStripes="1" showColumnStripes="0"/>
</x:table>
</file>

<file path=xl/tables/table2.xml><?xml version="1.0" encoding="utf-8"?>
<x:table xmlns:x="http://schemas.openxmlformats.org/spreadsheetml/2006/main" id="2" name="FictionalExample" displayName="FictionalExample" ref="A3:J11">
  <x:tableColumns count="10">
    <x:tableColumn id="1" name="Area"/>
    <x:tableColumn id="2" name="Item to negotiate"/>
    <x:tableColumn id="3" name="Our ask (opening position)"/>
    <x:tableColumn id="4" name="Minimum acceptable_x000a_(INTERNAL - never share)"/>
    <x:tableColumn id="5" name="What we can give in return"/>
    <x:tableColumn id="6" name="Value to us"/>
    <x:tableColumn id="7" name="Owner"/>
    <x:tableColumn id="8" name="Status"/>
    <x:tableColumn id="9" name="Unresolved point_x000a_(clear when resolved)"/>
    <x:tableColumn id="10" name="Flag (auto)"/>
  </x:tableColumns>
  <x:tableStyleInfo name="Filled Example (fictional)-style" showFirstColumn="1" showLastColumn="1" showRowStripes="1" showColumnStripes="0"/>
</x:table>
</file>

<file path=xl/tables/table3.xml><?xml version="1.0" encoding="utf-8"?>
<x:table xmlns:x="http://schemas.openxmlformats.org/spreadsheetml/2006/main" id="3" name="BridgeMine" displayName="BridgeMine" ref="A5:N45">
  <x:tableColumns count="14">
    <x:tableColumn id="1" name="Lever"/>
    <x:tableColumn id="2" name="What changes"/>
    <x:tableColumn id="3" name="Annual saving offered"/>
    <x:tableColumn id="4" name="Where the saving lands"/>
    <x:tableColumn id="5" name="What we give up for it"/>
    <x:tableColumn id="6" name="Cost we pick up"/>
    <x:tableColumn id="7" name="Who has to agree"/>
    <x:tableColumn id="8" name="How solid is it"/>
    <x:tableColumn id="9" name="Starts"/>
    <x:tableColumn id="10" name="Our share of the benefit"/>
    <x:tableColumn id="11" name="Risk if it goes wrong"/>
    <x:tableColumn id="12" name="Net saving to the company (auto)"/>
    <x:tableColumn id="13" name="Flag (auto)"/>
    <x:tableColumn id="14" name="Notes and next question"/>
  </x:tableColumns>
  <x:tableStyleInfo name="Rate Bridge-style" showFirstColumn="1" showLastColumn="1" showRowStripes="1" showColumnStripes="0"/>
</x:table>
</file>

<file path=xl/tables/table4.xml><?xml version="1.0" encoding="utf-8"?>
<x:table xmlns:x="http://schemas.openxmlformats.org/spreadsheetml/2006/main" id="4" name="BridgeExample" displayName="BridgeExample" ref="A5:N45">
  <x:tableColumns count="14">
    <x:tableColumn id="1" name="Lever"/>
    <x:tableColumn id="2" name="What changes"/>
    <x:tableColumn id="3" name="Annual saving offered"/>
    <x:tableColumn id="4" name="Where the saving lands"/>
    <x:tableColumn id="5" name="What we give up for it"/>
    <x:tableColumn id="6" name="Cost we pick up"/>
    <x:tableColumn id="7" name="Who has to agree"/>
    <x:tableColumn id="8" name="How solid is it"/>
    <x:tableColumn id="9" name="Starts"/>
    <x:tableColumn id="10" name="Our share of the benefit"/>
    <x:tableColumn id="11" name="Risk if it goes wrong"/>
    <x:tableColumn id="12" name="Net saving to the company (auto)"/>
    <x:tableColumn id="13" name="Flag (auto)"/>
    <x:tableColumn id="14" name="Notes and next question"/>
  </x:tableColumns>
  <x:tableStyleInfo name="Rate Bridge Example (fictional)-style" showFirstColumn="1" showLastColumn="1" showRowStripes="1" showColumnStripes="0"/>
</x: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1782e21251d146d1" /></Relationships>
</file>

<file path=xl/worksheets/_rels/sheet4.xml.rels>&#65279;<?xml version="1.0" encoding="utf-8"?><Relationships xmlns="http://schemas.openxmlformats.org/package/2006/relationships"><Relationship Type="http://schemas.openxmlformats.org/officeDocument/2006/relationships/table" Target="/xl/tables/table2.xml" Id="Rac9a11448f4443c6" /></Relationships>
</file>

<file path=xl/worksheets/_rels/sheet5.xml.rels>&#65279;<?xml version="1.0" encoding="utf-8"?><Relationships xmlns="http://schemas.openxmlformats.org/package/2006/relationships"><Relationship Type="http://schemas.openxmlformats.org/officeDocument/2006/relationships/table" Target="/xl/tables/table3.xml" Id="Re214ecb0124e4f89" /></Relationships>
</file>

<file path=xl/worksheets/_rels/sheet7.xml.rels>&#65279;<?xml version="1.0" encoding="utf-8"?><Relationships xmlns="http://schemas.openxmlformats.org/package/2006/relationships"><Relationship Type="http://schemas.openxmlformats.org/officeDocument/2006/relationships/table" Target="/xl/tables/table4.xml" Id="Ra2fbf0eb06fa4ce7" /></Relationships>
</file>

<file path=xl/worksheets/_rels/sheet8.xml.rels>&#65279;<?xml version="1.0" encoding="utf-8"?><Relationships xmlns="http://schemas.openxmlformats.org/package/2006/relationships"><Relationship Type="http://schemas.openxmlformats.org/officeDocument/2006/relationships/hyperlink" Target="https://www.yourscalex.com/rate-reduction-ai-kit.html" TargetMode="External" Id="R0aa8c776330b499e" /><Relationship Type="http://schemas.openxmlformats.org/officeDocument/2006/relationships/hyperlink" Target="https://www.yourscalex.com/articles/what-really-happens-when-you-ask-for-a-rate-reduction.html" TargetMode="External" Id="R045108e4aa324ae6" /><Relationship Type="http://schemas.openxmlformats.org/officeDocument/2006/relationships/hyperlink" Target="https://www.yourscalex.com/articles/what-buyers-should-negotiate-before-signing-an-outsourcing-contract.html" TargetMode="External" Id="R2163a4d54bd04819" /></Relationships>
</file>

<file path=xl/worksheets/sheet1.xml><?xml version="1.0" encoding="utf-8"?>
<worksheet xmlns="http://schemas.openxmlformats.org/spreadsheetml/2006/main">
  <sheetViews>
    <sheetView showGridLines="0" workbookViewId="0"/>
  </sheetViews>
  <sheetFormatPr defaultColWidth="12.630000114440918" defaultRowHeight="15"/>
  <cols>
    <col min="1" max="1" width="30" customWidth="1"/>
    <col min="2" max="2" width="72" customWidth="1"/>
    <col min="3" max="3" width="44" customWidth="1"/>
    <col min="4" max="26" width="8.630000114440918" customWidth="1"/>
  </cols>
  <sheetData>
    <row r="1" ht="25.5" customHeight="1">
      <c r="A1" s="1" t="str">
        <v>ScaleX Negotiation Tool | ProcureCon working edition</v>
      </c>
    </row>
    <row r="2" ht="22.5" customHeight="1">
      <c r="A2" s="3" t="s">
        <v>0</v>
      </c>
    </row>
    <row r="3" ht="31.5" customHeight="1">
      <c r="A3" s="5" t="str">
        <v>Prepare the negotiation, compare the real economics, make the trade, then own the result. Start with the new quick-access links below. Existing Blueprint and Rate Bridge worksheets remain available.</v>
      </c>
    </row>
    <row r="5" ht="22.5" customHeight="1">
      <c r="A5" s="7" t="s">
        <v>1</v>
      </c>
      <c r="B5" s="7" t="s">
        <v>2</v>
      </c>
      <c r="C5" s="7" t="s">
        <v>3</v>
      </c>
    </row>
    <row r="6" ht="22.5" customHeight="1">
      <c r="A6" s="8" t="s">
        <v>4</v>
      </c>
      <c r="B6" s="9"/>
      <c r="C6" s="10"/>
    </row>
    <row r="7" ht="44.25" customHeight="1">
      <c r="A7" s="11" t="s">
        <v>5</v>
      </c>
      <c r="B7" s="13" t="s">
        <v>6</v>
      </c>
      <c r="C7" s="13" t="s">
        <v>7</v>
      </c>
    </row>
    <row r="8" ht="31.5" customHeight="1">
      <c r="A8" s="11" t="s">
        <v>8</v>
      </c>
      <c r="B8" s="13" t="s">
        <v>9</v>
      </c>
      <c r="C8" s="13" t="s">
        <v>10</v>
      </c>
    </row>
    <row r="9" ht="31.5" customHeight="1">
      <c r="A9" s="11" t="s">
        <v>11</v>
      </c>
      <c r="B9" s="13" t="s">
        <v>12</v>
      </c>
      <c r="C9" s="13" t="s">
        <v>13</v>
      </c>
    </row>
    <row r="10" ht="22.5" customHeight="1">
      <c r="A10" s="8" t="s">
        <v>14</v>
      </c>
      <c r="B10" s="9"/>
      <c r="C10" s="10"/>
    </row>
    <row r="11" ht="44.25" customHeight="1">
      <c r="A11" s="11" t="s">
        <v>15</v>
      </c>
      <c r="B11" s="13" t="s">
        <v>16</v>
      </c>
      <c r="C11" s="13" t="s">
        <v>17</v>
      </c>
    </row>
    <row r="12" ht="31.5" customHeight="1">
      <c r="A12" s="11" t="s">
        <v>18</v>
      </c>
      <c r="B12" s="13" t="s">
        <v>19</v>
      </c>
      <c r="C12" s="13" t="s">
        <v>20</v>
      </c>
    </row>
    <row r="13" ht="44.25" customHeight="1">
      <c r="A13" s="11" t="s">
        <v>21</v>
      </c>
      <c r="B13" s="13" t="s">
        <v>22</v>
      </c>
      <c r="C13" s="13" t="s">
        <v>23</v>
      </c>
    </row>
    <row r="14" ht="22.5" customHeight="1">
      <c r="A14" s="8" t="s">
        <v>24</v>
      </c>
      <c r="B14" s="9"/>
      <c r="C14" s="10"/>
    </row>
    <row r="15" ht="31.5" customHeight="1">
      <c r="A15" s="11" t="s">
        <v>25</v>
      </c>
      <c r="B15" s="13" t="s">
        <v>26</v>
      </c>
      <c r="C15" s="13" t="s">
        <v>27</v>
      </c>
    </row>
    <row r="17" ht="18.75" customHeight="1">
      <c r="A17" s="16" t="s">
        <v>28</v>
      </c>
    </row>
    <row r="18" ht="18.75" customHeight="1">
      <c r="A18" s="16" t="s">
        <v>29</v>
      </c>
    </row>
    <row r="19" ht="31.5" customHeight="1">
      <c r="A19" s="16" t="s">
        <v>30</v>
      </c>
    </row>
    <row r="21" ht="18" customHeight="1">
      <c r="A21" s="17" t="s">
        <v>31</v>
      </c>
    </row>
    <row r="22" ht="15.75" customHeight="1"/>
    <row r="23" ht="34" customHeight="1">
      <c r="A23" s="83" t="str">
        <v>Start with a real negotiation</v>
      </c>
      <c r="B23" s="83" t="str">
        <v>Your next move</v>
      </c>
      <c r="C23" s="83" t="str">
        <v>Use it when</v>
      </c>
    </row>
    <row r="24" ht="48" customHeight="1">
      <c r="A24" s="86" t="str">
        <v>NEGOTIATION PLAN &gt;</v>
      </c>
      <c r="B24" s="80" t="str">
        <v>Agree outcomes, alternative and authority.</v>
      </c>
      <c r="C24" s="80" t="str">
        <v>Before you ask for anything.</v>
      </c>
    </row>
    <row r="25" ht="48" customHeight="1">
      <c r="A25" s="86" t="str">
        <v>OFFER COMPARISON &gt;</v>
      </c>
      <c r="B25" s="80" t="str">
        <v>Compare three offers on one total-cost basis.</v>
      </c>
      <c r="C25" s="80" t="str">
        <v>Before a lower rate becomes an expensive decision.</v>
      </c>
    </row>
    <row r="26" ht="48" customHeight="1">
      <c r="A26" s="86" t="str">
        <v>CONCESSION LOG &gt;</v>
      </c>
      <c r="B26" s="80" t="str">
        <v>Link every give to a get and a named approver.</v>
      </c>
      <c r="C26" s="80" t="str">
        <v>Before and during the meeting.</v>
      </c>
    </row>
    <row r="27" ht="48" customHeight="1">
      <c r="A27" s="86" t="str">
        <v>MEETING CARD &gt;</v>
      </c>
      <c r="B27" s="80" t="str">
        <v>A printable internal brief with live checks.</v>
      </c>
      <c r="C27" s="80" t="str">
        <v>At the table.</v>
      </c>
    </row>
    <row r="28" ht="48" customHeight="1">
      <c r="A28" s="86" t="str">
        <v>OUTCOME TRACKER &gt;</v>
      </c>
      <c r="B28" s="80" t="str">
        <v>Track deadlines, exceptions and result evidence.</v>
      </c>
      <c r="C28" s="80" t="str">
        <v>After agreement.</v>
      </c>
    </row>
    <row r="29" ht="48" customHeight="1">
      <c r="A29" s="86" t="str">
        <v>OWNERSHIP REVIEW &gt;</v>
      </c>
      <c r="B29" s="80" t="str">
        <v>Name the people who keep the whole service working.</v>
      </c>
      <c r="C29" s="80" t="str">
        <v>At the first handoff and every material change.</v>
      </c>
    </row>
    <row r="30" ht="48" customHeight="1">
      <c r="A30" s="86" t="str">
        <v>RESOURCE DESK &gt;</v>
      </c>
      <c r="B30" s="80" t="str">
        <v>Prompts, definitions, sharing guidance and release notes.</v>
      </c>
      <c r="C30" s="80" t="str">
        <v>When you need help or want the next feature.</v>
      </c>
    </row>
    <row r="31" ht="58" customHeight="1">
      <c r="A31" s="86" t="str">
        <v>STAKEHOLDER COMMITMENTS &gt;</v>
      </c>
      <c r="B31" s="80" t="str">
        <v>Ask for a specific commitment and check whether it helped.</v>
      </c>
      <c r="C31" s="80" t="str">
        <v>Before the meeting, then at the agreed review date.</v>
      </c>
    </row>
    <row r="32" ht="43" customHeight="1">
      <c r="A32" s="80"/>
      <c r="B32" s="80"/>
      <c r="C32" s="80"/>
    </row>
    <row r="33" ht="43" customHeight="1">
      <c r="A33" s="80"/>
      <c r="B33" s="80"/>
      <c r="C33" s="80"/>
    </row>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mergeCell ref="A18:C18"/>
    <mergeCell ref="A19:C19"/>
    <mergeCell ref="A21:C21"/>
    <mergeCell ref="A1:C1"/>
    <mergeCell ref="A2:C2"/>
    <mergeCell ref="A3:C3"/>
    <mergeCell ref="A6:C6"/>
    <mergeCell ref="A10:C10"/>
    <mergeCell ref="A14:C14"/>
    <mergeCell ref="A17:C17"/>
  </mergeCells>
  <hyperlinks>
    <hyperlink ref="A24" location="'Negotiation Plan'!A1" tooltip="Open Negotiation Plan"/>
    <hyperlink ref="A25" location="'Offer Comparison'!A1" tooltip="Open Offer Comparison"/>
    <hyperlink ref="A26" location="'Concession Log'!A1" tooltip="Open Concession Log"/>
    <hyperlink ref="A27" location="'Meeting Card'!A1" tooltip="Open Meeting Card"/>
    <hyperlink ref="A28" location="'Outcome Tracker'!A1" tooltip="Open Outcome Tracker"/>
    <hyperlink ref="A29" location="'Ownership Review'!A1" tooltip="Open Ownership Review"/>
    <hyperlink ref="A30" location="'Resource Desk'!A1" tooltip="Open Resource Desk"/>
    <hyperlink ref="A31" location="'Stakeholder Commitments'!A1" tooltip="Open Stakeholder Commitments"/>
  </hyperlinks>
  <pageMargins left="0.7" right="0.7" top="0.75" bottom="0.75" header="0.3" footer="0.3"/>
</worksheet>
</file>

<file path=xl/worksheets/sheet2.xml><?xml version="1.0" encoding="utf-8"?>
<x:worksheet xmlns:x="http://schemas.openxmlformats.org/spreadsheetml/2006/main">
  <x:sheetViews>
    <x:sheetView showGridLines="0" workbookViewId="0">
      <x:pane xSplit="2" ySplit="3" topLeftCell="C4" activePane="bottomRight" state="frozen"/>
    </x:sheetView>
  </x:sheetViews>
  <x:sheetFormatPr defaultColWidth="12.630000114440918" defaultRowHeight="15"/>
  <x:cols>
    <x:col min="1" max="1" width="20.5" customWidth="1"/>
    <x:col min="2" max="2" width="23.8799991607666" customWidth="1"/>
    <x:col min="3" max="3" width="25" customWidth="1"/>
    <x:col min="4" max="4" width="23.8799991607666" customWidth="1"/>
    <x:col min="5" max="5" width="23.3799991607666" customWidth="1"/>
    <x:col min="6" max="6" width="11.130000114440918" customWidth="1"/>
    <x:col min="7" max="7" width="11.630000114440918" customWidth="1"/>
    <x:col min="8" max="8" width="18.3799991607666" customWidth="1"/>
    <x:col min="9" max="9" width="23.3799991607666" customWidth="1"/>
    <x:col min="10" max="10" width="18.3799991607666" customWidth="1"/>
    <x:col min="11" max="26" width="8.630000114440918" customWidth="1"/>
  </x:cols>
  <x:sheetData>
    <x:row r="1" ht="25.5" customHeight="1">
      <x:c r="A1" s="12" t="s">
        <x:v>32</x:v>
      </x:c>
    </x:row>
    <x:row r="2" ht="22.5" customHeight="1">
      <x:c r="A2" s="3" t="s">
        <x:v>0</x:v>
      </x:c>
    </x:row>
    <x:row r="3" ht="43.5" customHeight="1">
      <x:c r="A3" s="15" t="s">
        <x:v>33</x:v>
      </x:c>
      <x:c r="B3" s="15" t="s">
        <x:v>34</x:v>
      </x:c>
      <x:c r="C3" s="15" t="s">
        <x:v>35</x:v>
      </x:c>
      <x:c r="D3" s="15" t="s">
        <x:v>36</x:v>
      </x:c>
      <x:c r="E3" s="15" t="s">
        <x:v>37</x:v>
      </x:c>
      <x:c r="F3" s="15" t="s">
        <x:v>38</x:v>
      </x:c>
      <x:c r="G3" s="15" t="s">
        <x:v>39</x:v>
      </x:c>
      <x:c r="H3" s="15" t="s">
        <x:v>40</x:v>
      </x:c>
      <x:c r="I3" s="15" t="s">
        <x:v>41</x:v>
      </x:c>
      <x:c r="J3" s="15" t="s">
        <x:v>42</x:v>
      </x:c>
    </x:row>
    <x:row r="4" ht="67.5" customHeight="1">
      <x:c r="A4" s="18" t="s">
        <x:v>43</x:v>
      </x:c>
      <x:c r="B4" s="18" t="s">
        <x:v>44</x:v>
      </x:c>
      <x:c r="C4" s="18"/>
      <x:c r="D4" s="19"/>
      <x:c r="E4" s="18"/>
      <x:c r="F4" s="18"/>
      <x:c r="G4" s="18"/>
      <x:c r="H4" s="18"/>
      <x:c r="I4" s="18"/>
      <x:c r="J4" s="22" t="str">
        <x:f t="shared" ref="J4:J33" si="1">IF(B4="","",IF(H4="Dropped","Dropped",IF(AND(H4="In contract text",I4=""),"In text",IF(F4="High","OPEN - HIGH VALUE","Open"))))</x:f>
        <x:v>Open</x:v>
      </x:c>
    </x:row>
    <x:row r="5" ht="67.5" customHeight="1">
      <x:c r="A5" s="18" t="s">
        <x:v>45</x:v>
      </x:c>
      <x:c r="B5" s="18" t="s">
        <x:v>46</x:v>
      </x:c>
      <x:c r="C5" s="18"/>
      <x:c r="D5" s="19"/>
      <x:c r="E5" s="18"/>
      <x:c r="F5" s="18"/>
      <x:c r="G5" s="18"/>
      <x:c r="H5" s="18"/>
      <x:c r="I5" s="18"/>
      <x:c r="J5" s="22" t="str">
        <x:f t="shared" si="1"/>
        <x:v>Open</x:v>
      </x:c>
    </x:row>
    <x:row r="6" ht="67.5" customHeight="1">
      <x:c r="A6" s="18" t="s">
        <x:v>47</x:v>
      </x:c>
      <x:c r="B6" s="18" t="s">
        <x:v>48</x:v>
      </x:c>
      <x:c r="C6" s="18"/>
      <x:c r="D6" s="19"/>
      <x:c r="E6" s="18"/>
      <x:c r="F6" s="18"/>
      <x:c r="G6" s="18"/>
      <x:c r="H6" s="18"/>
      <x:c r="I6" s="18"/>
      <x:c r="J6" s="22" t="str">
        <x:f t="shared" si="1"/>
        <x:v>Open</x:v>
      </x:c>
    </x:row>
    <x:row r="7" ht="67.5" customHeight="1">
      <x:c r="A7" s="18" t="s">
        <x:v>49</x:v>
      </x:c>
      <x:c r="B7" s="18" t="s">
        <x:v>50</x:v>
      </x:c>
      <x:c r="C7" s="18"/>
      <x:c r="D7" s="19"/>
      <x:c r="E7" s="18"/>
      <x:c r="F7" s="18"/>
      <x:c r="G7" s="18"/>
      <x:c r="H7" s="18"/>
      <x:c r="I7" s="18"/>
      <x:c r="J7" s="22" t="str">
        <x:f t="shared" si="1"/>
        <x:v>Open</x:v>
      </x:c>
    </x:row>
    <x:row r="8" ht="67.5" customHeight="1">
      <x:c r="A8" s="18" t="s">
        <x:v>51</x:v>
      </x:c>
      <x:c r="B8" s="18" t="s">
        <x:v>52</x:v>
      </x:c>
      <x:c r="C8" s="18"/>
      <x:c r="D8" s="19"/>
      <x:c r="E8" s="18"/>
      <x:c r="F8" s="18"/>
      <x:c r="G8" s="18"/>
      <x:c r="H8" s="18"/>
      <x:c r="I8" s="18"/>
      <x:c r="J8" s="22" t="str">
        <x:f t="shared" si="1"/>
        <x:v>Open</x:v>
      </x:c>
    </x:row>
    <x:row r="9" ht="67.5" customHeight="1">
      <x:c r="A9" s="18" t="s">
        <x:v>53</x:v>
      </x:c>
      <x:c r="B9" s="18" t="s">
        <x:v>54</x:v>
      </x:c>
      <x:c r="C9" s="18"/>
      <x:c r="D9" s="19"/>
      <x:c r="E9" s="18"/>
      <x:c r="F9" s="18"/>
      <x:c r="G9" s="18"/>
      <x:c r="H9" s="18"/>
      <x:c r="I9" s="18"/>
      <x:c r="J9" s="22" t="str">
        <x:f t="shared" si="1"/>
        <x:v>Open</x:v>
      </x:c>
    </x:row>
    <x:row r="10" ht="67.5" customHeight="1">
      <x:c r="A10" s="18" t="s">
        <x:v>55</x:v>
      </x:c>
      <x:c r="B10" s="18" t="s">
        <x:v>56</x:v>
      </x:c>
      <x:c r="C10" s="18"/>
      <x:c r="D10" s="19"/>
      <x:c r="E10" s="18"/>
      <x:c r="F10" s="18"/>
      <x:c r="G10" s="18"/>
      <x:c r="H10" s="18"/>
      <x:c r="I10" s="18"/>
      <x:c r="J10" s="22" t="str">
        <x:f t="shared" si="1"/>
        <x:v>Open</x:v>
      </x:c>
    </x:row>
    <x:row r="11" ht="67.5" customHeight="1">
      <x:c r="A11" s="18" t="s">
        <x:v>55</x:v>
      </x:c>
      <x:c r="B11" s="18" t="s">
        <x:v>57</x:v>
      </x:c>
      <x:c r="C11" s="18"/>
      <x:c r="D11" s="19"/>
      <x:c r="E11" s="18"/>
      <x:c r="F11" s="18"/>
      <x:c r="G11" s="18"/>
      <x:c r="H11" s="18"/>
      <x:c r="I11" s="18"/>
      <x:c r="J11" s="22" t="str">
        <x:f t="shared" si="1"/>
        <x:v>Open</x:v>
      </x:c>
    </x:row>
    <x:row r="12" ht="67.5" customHeight="1">
      <x:c r="A12" s="18" t="s">
        <x:v>55</x:v>
      </x:c>
      <x:c r="B12" s="18" t="s">
        <x:v>58</x:v>
      </x:c>
      <x:c r="C12" s="18"/>
      <x:c r="D12" s="19"/>
      <x:c r="E12" s="18"/>
      <x:c r="F12" s="18"/>
      <x:c r="G12" s="18"/>
      <x:c r="H12" s="18"/>
      <x:c r="I12" s="18"/>
      <x:c r="J12" s="22" t="str">
        <x:f t="shared" si="1"/>
        <x:v>Open</x:v>
      </x:c>
    </x:row>
    <x:row r="13" ht="67.5" customHeight="1">
      <x:c r="A13" s="18" t="s">
        <x:v>55</x:v>
      </x:c>
      <x:c r="B13" s="18" t="s">
        <x:v>59</x:v>
      </x:c>
      <x:c r="C13" s="18"/>
      <x:c r="D13" s="19"/>
      <x:c r="E13" s="18"/>
      <x:c r="F13" s="18"/>
      <x:c r="G13" s="18"/>
      <x:c r="H13" s="18"/>
      <x:c r="I13" s="18"/>
      <x:c r="J13" s="22" t="str">
        <x:f t="shared" si="1"/>
        <x:v>Open</x:v>
      </x:c>
    </x:row>
    <x:row r="14" ht="67.5" customHeight="1">
      <x:c r="A14" s="18" t="s">
        <x:v>55</x:v>
      </x:c>
      <x:c r="B14" s="18" t="s">
        <x:v>60</x:v>
      </x:c>
      <x:c r="C14" s="18"/>
      <x:c r="D14" s="19"/>
      <x:c r="E14" s="18"/>
      <x:c r="F14" s="18"/>
      <x:c r="G14" s="18"/>
      <x:c r="H14" s="18"/>
      <x:c r="I14" s="18"/>
      <x:c r="J14" s="22" t="str">
        <x:f t="shared" si="1"/>
        <x:v>Open</x:v>
      </x:c>
    </x:row>
    <x:row r="15" ht="67.5" customHeight="1">
      <x:c r="A15" s="18" t="s">
        <x:v>55</x:v>
      </x:c>
      <x:c r="B15" s="18" t="s">
        <x:v>61</x:v>
      </x:c>
      <x:c r="C15" s="18"/>
      <x:c r="D15" s="19"/>
      <x:c r="E15" s="18"/>
      <x:c r="F15" s="18"/>
      <x:c r="G15" s="18"/>
      <x:c r="H15" s="18"/>
      <x:c r="I15" s="18"/>
      <x:c r="J15" s="22" t="str">
        <x:f t="shared" si="1"/>
        <x:v>Open</x:v>
      </x:c>
    </x:row>
    <x:row r="16" ht="67.5" customHeight="1">
      <x:c r="A16" s="18"/>
      <x:c r="B16" s="18"/>
      <x:c r="C16" s="18"/>
      <x:c r="D16" s="19"/>
      <x:c r="E16" s="18"/>
      <x:c r="F16" s="18"/>
      <x:c r="G16" s="18"/>
      <x:c r="H16" s="18"/>
      <x:c r="I16" s="18"/>
      <x:c r="J16" s="22" t="str">
        <x:f t="shared" si="1"/>
      </x:c>
    </x:row>
    <x:row r="17" ht="67.5" customHeight="1">
      <x:c r="A17" s="18"/>
      <x:c r="B17" s="18"/>
      <x:c r="C17" s="18"/>
      <x:c r="D17" s="19"/>
      <x:c r="E17" s="18"/>
      <x:c r="F17" s="18"/>
      <x:c r="G17" s="18"/>
      <x:c r="H17" s="18"/>
      <x:c r="I17" s="18"/>
      <x:c r="J17" s="22" t="str">
        <x:f t="shared" si="1"/>
      </x:c>
    </x:row>
    <x:row r="18" ht="67.5" customHeight="1">
      <x:c r="A18" s="18"/>
      <x:c r="B18" s="18"/>
      <x:c r="C18" s="18"/>
      <x:c r="D18" s="19"/>
      <x:c r="E18" s="18"/>
      <x:c r="F18" s="18"/>
      <x:c r="G18" s="18"/>
      <x:c r="H18" s="18"/>
      <x:c r="I18" s="18"/>
      <x:c r="J18" s="22" t="str">
        <x:f t="shared" si="1"/>
      </x:c>
    </x:row>
    <x:row r="19" ht="67.5" customHeight="1">
      <x:c r="A19" s="18"/>
      <x:c r="B19" s="18"/>
      <x:c r="C19" s="18"/>
      <x:c r="D19" s="19"/>
      <x:c r="E19" s="18"/>
      <x:c r="F19" s="18"/>
      <x:c r="G19" s="18"/>
      <x:c r="H19" s="18"/>
      <x:c r="I19" s="18"/>
      <x:c r="J19" s="22" t="str">
        <x:f t="shared" si="1"/>
      </x:c>
    </x:row>
    <x:row r="20" ht="67.5" customHeight="1">
      <x:c r="A20" s="18"/>
      <x:c r="B20" s="18"/>
      <x:c r="C20" s="18"/>
      <x:c r="D20" s="19"/>
      <x:c r="E20" s="18"/>
      <x:c r="F20" s="18"/>
      <x:c r="G20" s="18"/>
      <x:c r="H20" s="18"/>
      <x:c r="I20" s="18"/>
      <x:c r="J20" s="22" t="str">
        <x:f t="shared" si="1"/>
      </x:c>
    </x:row>
    <x:row r="21" ht="67.5" customHeight="1">
      <x:c r="A21" s="18"/>
      <x:c r="B21" s="18"/>
      <x:c r="C21" s="18"/>
      <x:c r="D21" s="19"/>
      <x:c r="E21" s="18"/>
      <x:c r="F21" s="18"/>
      <x:c r="G21" s="18"/>
      <x:c r="H21" s="18"/>
      <x:c r="I21" s="18"/>
      <x:c r="J21" s="22" t="str">
        <x:f t="shared" si="1"/>
      </x:c>
    </x:row>
    <x:row r="22" ht="67.5" customHeight="1">
      <x:c r="A22" s="18"/>
      <x:c r="B22" s="18"/>
      <x:c r="C22" s="18"/>
      <x:c r="D22" s="19"/>
      <x:c r="E22" s="18"/>
      <x:c r="F22" s="18"/>
      <x:c r="G22" s="18"/>
      <x:c r="H22" s="18"/>
      <x:c r="I22" s="18"/>
      <x:c r="J22" s="22" t="str">
        <x:f t="shared" si="1"/>
      </x:c>
    </x:row>
    <x:row r="23" ht="67.5" customHeight="1">
      <x:c r="A23" s="18"/>
      <x:c r="B23" s="18"/>
      <x:c r="C23" s="18"/>
      <x:c r="D23" s="19"/>
      <x:c r="E23" s="18"/>
      <x:c r="F23" s="18"/>
      <x:c r="G23" s="18"/>
      <x:c r="H23" s="18"/>
      <x:c r="I23" s="18"/>
      <x:c r="J23" s="22" t="str">
        <x:f t="shared" si="1"/>
      </x:c>
    </x:row>
    <x:row r="24" ht="67.5" customHeight="1">
      <x:c r="A24" s="18"/>
      <x:c r="B24" s="18"/>
      <x:c r="C24" s="18"/>
      <x:c r="D24" s="19"/>
      <x:c r="E24" s="18"/>
      <x:c r="F24" s="18"/>
      <x:c r="G24" s="18"/>
      <x:c r="H24" s="18"/>
      <x:c r="I24" s="18"/>
      <x:c r="J24" s="22" t="str">
        <x:f t="shared" si="1"/>
      </x:c>
    </x:row>
    <x:row r="25" ht="67.5" customHeight="1">
      <x:c r="A25" s="18"/>
      <x:c r="B25" s="18"/>
      <x:c r="C25" s="18"/>
      <x:c r="D25" s="19"/>
      <x:c r="E25" s="18"/>
      <x:c r="F25" s="18"/>
      <x:c r="G25" s="18"/>
      <x:c r="H25" s="18"/>
      <x:c r="I25" s="18"/>
      <x:c r="J25" s="22" t="str">
        <x:f t="shared" si="1"/>
      </x:c>
    </x:row>
    <x:row r="26" ht="67.5" customHeight="1">
      <x:c r="A26" s="18"/>
      <x:c r="B26" s="18"/>
      <x:c r="C26" s="18"/>
      <x:c r="D26" s="19"/>
      <x:c r="E26" s="18"/>
      <x:c r="F26" s="18"/>
      <x:c r="G26" s="18"/>
      <x:c r="H26" s="18"/>
      <x:c r="I26" s="18"/>
      <x:c r="J26" s="22" t="str">
        <x:f t="shared" si="1"/>
      </x:c>
    </x:row>
    <x:row r="27" ht="67.5" customHeight="1">
      <x:c r="A27" s="18"/>
      <x:c r="B27" s="18"/>
      <x:c r="C27" s="18"/>
      <x:c r="D27" s="19"/>
      <x:c r="E27" s="18"/>
      <x:c r="F27" s="18"/>
      <x:c r="G27" s="18"/>
      <x:c r="H27" s="18"/>
      <x:c r="I27" s="18"/>
      <x:c r="J27" s="22" t="str">
        <x:f t="shared" si="1"/>
      </x:c>
    </x:row>
    <x:row r="28" ht="67.5" customHeight="1">
      <x:c r="A28" s="18"/>
      <x:c r="B28" s="18"/>
      <x:c r="C28" s="18"/>
      <x:c r="D28" s="19"/>
      <x:c r="E28" s="18"/>
      <x:c r="F28" s="18"/>
      <x:c r="G28" s="18"/>
      <x:c r="H28" s="18"/>
      <x:c r="I28" s="18"/>
      <x:c r="J28" s="22" t="str">
        <x:f t="shared" si="1"/>
      </x:c>
    </x:row>
    <x:row r="29" ht="67.5" customHeight="1">
      <x:c r="A29" s="18"/>
      <x:c r="B29" s="18"/>
      <x:c r="C29" s="18"/>
      <x:c r="D29" s="19"/>
      <x:c r="E29" s="18"/>
      <x:c r="F29" s="18"/>
      <x:c r="G29" s="18"/>
      <x:c r="H29" s="18"/>
      <x:c r="I29" s="18"/>
      <x:c r="J29" s="22" t="str">
        <x:f t="shared" si="1"/>
      </x:c>
    </x:row>
    <x:row r="30" ht="67.5" customHeight="1">
      <x:c r="A30" s="18"/>
      <x:c r="B30" s="18"/>
      <x:c r="C30" s="18"/>
      <x:c r="D30" s="19"/>
      <x:c r="E30" s="18"/>
      <x:c r="F30" s="18"/>
      <x:c r="G30" s="18"/>
      <x:c r="H30" s="18"/>
      <x:c r="I30" s="18"/>
      <x:c r="J30" s="22" t="str">
        <x:f t="shared" si="1"/>
      </x:c>
    </x:row>
    <x:row r="31" ht="67.5" customHeight="1">
      <x:c r="A31" s="18"/>
      <x:c r="B31" s="18"/>
      <x:c r="C31" s="18"/>
      <x:c r="D31" s="19"/>
      <x:c r="E31" s="18"/>
      <x:c r="F31" s="18"/>
      <x:c r="G31" s="18"/>
      <x:c r="H31" s="18"/>
      <x:c r="I31" s="18"/>
      <x:c r="J31" s="22" t="str">
        <x:f t="shared" si="1"/>
      </x:c>
    </x:row>
    <x:row r="32" ht="67.5" customHeight="1">
      <x:c r="A32" s="18"/>
      <x:c r="B32" s="18"/>
      <x:c r="C32" s="18"/>
      <x:c r="D32" s="19"/>
      <x:c r="E32" s="18"/>
      <x:c r="F32" s="18"/>
      <x:c r="G32" s="18"/>
      <x:c r="H32" s="18"/>
      <x:c r="I32" s="18"/>
      <x:c r="J32" s="22" t="str">
        <x:f t="shared" si="1"/>
      </x:c>
    </x:row>
    <x:row r="33" ht="67.5" customHeight="1">
      <x:c r="A33" s="18"/>
      <x:c r="B33" s="18"/>
      <x:c r="C33" s="18"/>
      <x:c r="D33" s="19"/>
      <x:c r="E33" s="18"/>
      <x:c r="F33" s="18"/>
      <x:c r="G33" s="18"/>
      <x:c r="H33" s="18"/>
      <x:c r="I33" s="18"/>
      <x:c r="J33" s="22" t="str">
        <x:f t="shared" si="1"/>
      </x:c>
    </x:row>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mergeCells>
    <x:mergeCell ref="A1:J1"/>
    <x:mergeCell ref="A2:J2"/>
  </x:mergeCells>
  <x:conditionalFormatting sqref="J4:J33">
    <x:cfRule type="containsText" dxfId="6" priority="1" operator="containsText" text="OPEN - HIGH VALUE">
      <x:formula>NOT(ISERROR(SEARCH(("OPEN - HIGH VALUE"),(J4))))</x:formula>
    </x:cfRule>
  </x:conditionalFormatting>
  <x:dataValidations count="3">
    <x:dataValidation type="list" allowBlank="1" sqref="H4:H33">
      <x:formula1>"Not raised,In discussion,Agreed verbally,In contract text,Dropped"</x:formula1>
    </x:dataValidation>
    <x:dataValidation type="list" allowBlank="1" sqref="A4:A33">
      <x:formula1>"Governance,Reporting,Improvement,SLA and dependencies,Exit,Pricing,Rate reduction,Other"</x:formula1>
    </x:dataValidation>
    <x:dataValidation type="list" allowBlank="1" sqref="F4:F33">
      <x:formula1>"High,Medium,Low"</x:formula1>
    </x:dataValidation>
  </x:dataValidations>
  <x:pageMargins left="0.7" right="0.7" top="0.75" bottom="0.75" header="0.3" footer="0.3"/>
  <x:tableParts count="1">
    <x:tablePart xmlns:r="http://schemas.openxmlformats.org/officeDocument/2006/relationships" r:id="R1782e21251d146d1"/>
  </x:tableParts>
</x:worksheet>
</file>

<file path=xl/worksheets/sheet3.xml><?xml version="1.0" encoding="utf-8"?>
<x:worksheet xmlns:x="http://schemas.openxmlformats.org/spreadsheetml/2006/main">
  <x:sheetViews>
    <x:sheetView showGridLines="0" workbookViewId="0">
      <x:pane ySplit="2" topLeftCell="A3" activePane="bottomLeft" state="frozen"/>
    </x:sheetView>
  </x:sheetViews>
  <x:sheetFormatPr defaultColWidth="12.630000114440918" defaultRowHeight="15"/>
  <x:cols>
    <x:col min="1" max="1" width="37.75" customWidth="1"/>
    <x:col min="2" max="2" width="65.5" customWidth="1"/>
    <x:col min="3" max="26" width="8.630000114440918" customWidth="1"/>
  </x:cols>
  <x:sheetData>
    <x:row r="1" ht="28.5" customHeight="1">
      <x:c r="A1" s="2" t="s">
        <x:v>62</x:v>
      </x:c>
    </x:row>
    <x:row r="2" ht="30" customHeight="1">
      <x:c r="A2" s="4" t="s">
        <x:v>63</x:v>
      </x:c>
    </x:row>
    <x:row r="3" ht="27" customHeight="1">
      <x:c r="A3" s="6" t="s">
        <x:v>64</x:v>
      </x:c>
      <x:c r="B3" s="14" t="n">
        <x:f>COUNTA(Blueprint!B4:B33)</x:f>
        <x:v>12</x:v>
      </x:c>
    </x:row>
    <x:row r="4" ht="27" customHeight="1">
      <x:c r="A4" s="6" t="s">
        <x:v>65</x:v>
      </x:c>
      <x:c r="B4" s="14" t="n">
        <x:f>COUNTIFS(Blueprint!B4:B33,"&lt;&gt;",Blueprint!H4:H33,"In discussion")</x:f>
        <x:v>0</x:v>
      </x:c>
    </x:row>
    <x:row r="5" ht="27" customHeight="1">
      <x:c r="A5" s="6" t="s">
        <x:v>66</x:v>
      </x:c>
      <x:c r="B5" s="14" t="n">
        <x:f>COUNTIFS(Blueprint!B4:B33,"&lt;&gt;",Blueprint!H4:H33,"Agreed verbally")</x:f>
        <x:v>0</x:v>
      </x:c>
    </x:row>
    <x:row r="6" ht="27" customHeight="1">
      <x:c r="A6" s="6" t="s">
        <x:v>67</x:v>
      </x:c>
      <x:c r="B6" s="14" t="n">
        <x:f>COUNTIFS(Blueprint!B4:B33,"&lt;&gt;",Blueprint!H4:H33,"In contract text")</x:f>
        <x:v>0</x:v>
      </x:c>
    </x:row>
    <x:row r="7" ht="27" customHeight="1">
      <x:c r="A7" s="6" t="s">
        <x:v>68</x:v>
      </x:c>
      <x:c r="B7" s="14" t="n">
        <x:f>COUNTIFS(Blueprint!B4:B33,"&lt;&gt;",Blueprint!H4:H33,"Dropped")</x:f>
        <x:v>0</x:v>
      </x:c>
    </x:row>
    <x:row r="8" ht="27" customHeight="1">
      <x:c r="A8" s="6" t="s">
        <x:v>69</x:v>
      </x:c>
      <x:c r="B8" s="14" t="n">
        <x:f>B3-B4-B5-B6-B7</x:f>
        <x:v>12</x:v>
      </x:c>
    </x:row>
    <x:row r="9" ht="27" customHeight="1">
      <x:c r="A9" s="6" t="s">
        <x:v>70</x:v>
      </x:c>
      <x:c r="B9" s="14" t="n">
        <x:f>COUNTIF(Blueprint!J4:J33,"OPEN - HIGH VALUE")</x:f>
        <x:v>0</x:v>
      </x:c>
    </x:row>
    <x:row r="10" ht="27" customHeight="1">
      <x:c r="A10" s="6" t="s">
        <x:v>71</x:v>
      </x:c>
      <x:c r="B10" s="14" t="n">
        <x:f>COUNTIFS(Blueprint!B4:B33,"&lt;&gt;",Blueprint!I4:I33,"&lt;&gt;",Blueprint!H4:H33,"&lt;&gt;Dropped")</x:f>
        <x:v>0</x:v>
      </x:c>
    </x:row>
    <x:row r="11" ht="63" customHeight="1">
      <x:c r="A11" s="20" t="s">
        <x:v>72</x:v>
      </x:c>
      <x:c r="B11" s="20" t="str">
        <x:f>IF(B3=0,"No items entered yet. Fill the Blueprint sheet first.",IF(B9&gt;0,"High value items remain open. Filter the Blueprint Flag column for OPEN - HIGH VALUE to prepare your next session.",IF(B10&gt;0,"Unresolved points remain, including any item marked In contract text. Clear the issue or correct the status before closing it.",IF(B3&gt;(B6+B7),"Open or verbally agreed items remain. Verbal agreement is not contract text.","All entered items are marked in contract text or dropped, with no active unresolved points noted. Status only: legal and business review of the actual draft is still required."))))</x:f>
        <x:v>Open or verbally agreed items remain. Verbal agreement is not contract text.</x:v>
      </x:c>
    </x:row>
    <x:row r="12" ht="38.25" customHeight="1">
      <x:c r="A12" s="4" t="s">
        <x:v>73</x:v>
      </x:c>
    </x:row>
    <x:row r="13">
      <x:c r="A13" s="4"/>
      <x:c r="B13" s="4"/>
    </x:row>
    <x:row r="14" ht="24" customHeight="1">
      <x:c r="A14" s="21" t="s">
        <x:v>74</x:v>
      </x:c>
    </x:row>
    <x:row r="15" ht="38.25" customHeight="1">
      <x:c r="A15" s="4" t="s">
        <x:v>75</x:v>
      </x:c>
    </x:row>
    <x:row r="16" ht="38.25" customHeight="1">
      <x:c r="A16" s="4" t="s">
        <x:v>76</x:v>
      </x:c>
    </x:row>
    <x:row r="17" ht="38.25" customHeight="1">
      <x:c r="A17" s="4" t="s">
        <x:v>77</x:v>
      </x:c>
    </x:row>
    <x:row r="18" ht="38.25" customHeight="1">
      <x:c r="A18" s="4" t="s">
        <x:v>78</x:v>
      </x:c>
    </x:row>
    <x:row r="19" ht="38.25" customHeight="1">
      <x:c r="A19" s="4" t="s">
        <x:v>79</x:v>
      </x:c>
    </x:row>
    <x:row r="20" ht="38.25" customHeight="1">
      <x:c r="A20" s="4" t="s">
        <x:v>80</x:v>
      </x:c>
    </x:row>
    <x:row r="21" ht="15.75" customHeight="1">
      <x:c r="A21" s="4"/>
      <x:c r="B21" s="4"/>
    </x:row>
    <x:row r="22" ht="38.25" customHeight="1">
      <x:c r="A22" s="3" t="s">
        <x:v>81</x:v>
      </x:c>
    </x:row>
    <x:row r="23" ht="38.25" customHeight="1">
      <x:c r="A23" s="4" t="s">
        <x:v>82</x:v>
      </x:c>
    </x:row>
    <x:row r="24" ht="24" customHeight="1">
      <x:c r="A24" s="23" t="s">
        <x:v>83</x:v>
      </x:c>
    </x:row>
    <x:row r="25" ht="15.75" customHeight="1"/>
    <x:row r="26" ht="15.75" customHeight="1"/>
    <x:row r="27" ht="15.75" customHeight="1"/>
    <x:row r="28" ht="15.75" customHeight="1"/>
    <x:row r="29" ht="15.75" customHeight="1"/>
    <x:row r="30" ht="15.75" customHeight="1"/>
    <x:row r="31" ht="15.75" customHeight="1"/>
    <x:row r="32" ht="15.75" customHeight="1"/>
    <x:row r="33" ht="15.75" customHeight="1"/>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mergeCells>
    <x:mergeCell ref="A18:B18"/>
    <x:mergeCell ref="A19:B19"/>
    <x:mergeCell ref="A20:B20"/>
    <x:mergeCell ref="A22:B22"/>
    <x:mergeCell ref="A23:B23"/>
    <x:mergeCell ref="A24:B24"/>
    <x:mergeCell ref="A1:B1"/>
    <x:mergeCell ref="A2:B2"/>
    <x:mergeCell ref="A12:B12"/>
    <x:mergeCell ref="A14:B14"/>
    <x:mergeCell ref="A15:B15"/>
    <x:mergeCell ref="A16:B16"/>
    <x:mergeCell ref="A17:B17"/>
  </x:mergeCells>
  <x:pageMargins left="0.7" right="0.7" top="0.75" bottom="0.75" header="0.3" footer="0.3"/>
</x:worksheet>
</file>

<file path=xl/worksheets/sheet4.xml><?xml version="1.0" encoding="utf-8"?>
<x:worksheet xmlns:x="http://schemas.openxmlformats.org/spreadsheetml/2006/main">
  <x:sheetViews>
    <x:sheetView showGridLines="0" workbookViewId="0">
      <x:pane xSplit="2" ySplit="3" topLeftCell="C4" activePane="bottomRight" state="frozen"/>
    </x:sheetView>
  </x:sheetViews>
  <x:sheetFormatPr defaultColWidth="12.630000114440918" defaultRowHeight="15"/>
  <x:cols>
    <x:col min="1" max="1" width="20.5" customWidth="1"/>
    <x:col min="2" max="2" width="23.8799991607666" customWidth="1"/>
    <x:col min="3" max="3" width="25" customWidth="1"/>
    <x:col min="4" max="4" width="23.8799991607666" customWidth="1"/>
    <x:col min="5" max="5" width="23.3799991607666" customWidth="1"/>
    <x:col min="6" max="6" width="11.130000114440918" customWidth="1"/>
    <x:col min="7" max="7" width="11.630000114440918" customWidth="1"/>
    <x:col min="8" max="8" width="18.3799991607666" customWidth="1"/>
    <x:col min="9" max="9" width="23.3799991607666" customWidth="1"/>
    <x:col min="10" max="10" width="18.3799991607666" customWidth="1"/>
    <x:col min="11" max="26" width="8.630000114440918" customWidth="1"/>
  </x:cols>
  <x:sheetData>
    <x:row r="1" ht="25.5" customHeight="1">
      <x:c r="A1" s="12" t="s">
        <x:v>84</x:v>
      </x:c>
    </x:row>
    <x:row r="2" ht="22.5" customHeight="1">
      <x:c r="A2" s="3" t="s">
        <x:v>0</x:v>
      </x:c>
    </x:row>
    <x:row r="3" ht="43.5" customHeight="1">
      <x:c r="A3" s="15" t="s">
        <x:v>33</x:v>
      </x:c>
      <x:c r="B3" s="15" t="s">
        <x:v>34</x:v>
      </x:c>
      <x:c r="C3" s="15" t="s">
        <x:v>35</x:v>
      </x:c>
      <x:c r="D3" s="15" t="s">
        <x:v>36</x:v>
      </x:c>
      <x:c r="E3" s="15" t="s">
        <x:v>37</x:v>
      </x:c>
      <x:c r="F3" s="15" t="s">
        <x:v>38</x:v>
      </x:c>
      <x:c r="G3" s="15" t="s">
        <x:v>39</x:v>
      </x:c>
      <x:c r="H3" s="15" t="s">
        <x:v>40</x:v>
      </x:c>
      <x:c r="I3" s="15" t="s">
        <x:v>41</x:v>
      </x:c>
      <x:c r="J3" s="15" t="s">
        <x:v>42</x:v>
      </x:c>
    </x:row>
    <x:row r="4" ht="94.5" customHeight="1">
      <x:c r="A4" s="18" t="s">
        <x:v>43</x:v>
      </x:c>
      <x:c r="B4" s="18" t="s">
        <x:v>85</x:v>
      </x:c>
      <x:c r="C4" s="18" t="s">
        <x:v>86</x:v>
      </x:c>
      <x:c r="D4" s="19" t="s">
        <x:v>87</x:v>
      </x:c>
      <x:c r="E4" s="18" t="s">
        <x:v>88</x:v>
      </x:c>
      <x:c r="F4" s="18" t="s">
        <x:v>89</x:v>
      </x:c>
      <x:c r="G4" s="18" t="s">
        <x:v>90</x:v>
      </x:c>
      <x:c r="H4" s="18" t="s">
        <x:v>91</x:v>
      </x:c>
      <x:c r="I4" s="18"/>
      <x:c r="J4" s="22" t="str">
        <x:f t="shared" ref="J4:J11" si="1">IF(B4="","",IF(H4="Dropped","Dropped",IF(AND(H4="In contract text",I4=""),"In text",IF(F4="High","OPEN - HIGH VALUE","Open"))))</x:f>
        <x:v>In text</x:v>
      </x:c>
    </x:row>
    <x:row r="5" ht="94.5" customHeight="1">
      <x:c r="A5" s="18" t="s">
        <x:v>45</x:v>
      </x:c>
      <x:c r="B5" s="18" t="s">
        <x:v>92</x:v>
      </x:c>
      <x:c r="C5" s="18" t="s">
        <x:v>93</x:v>
      </x:c>
      <x:c r="D5" s="19" t="s">
        <x:v>94</x:v>
      </x:c>
      <x:c r="E5" s="18" t="s">
        <x:v>95</x:v>
      </x:c>
      <x:c r="F5" s="18" t="s">
        <x:v>96</x:v>
      </x:c>
      <x:c r="G5" s="18" t="s">
        <x:v>90</x:v>
      </x:c>
      <x:c r="H5" s="18" t="s">
        <x:v>91</x:v>
      </x:c>
      <x:c r="I5" s="18"/>
      <x:c r="J5" s="22" t="str">
        <x:f t="shared" si="1"/>
        <x:v>In text</x:v>
      </x:c>
    </x:row>
    <x:row r="6" ht="94.5" customHeight="1">
      <x:c r="A6" s="18" t="s">
        <x:v>47</x:v>
      </x:c>
      <x:c r="B6" s="18" t="s">
        <x:v>97</x:v>
      </x:c>
      <x:c r="C6" s="18" t="s">
        <x:v>98</x:v>
      </x:c>
      <x:c r="D6" s="19" t="s">
        <x:v>99</x:v>
      </x:c>
      <x:c r="E6" s="18" t="s">
        <x:v>100</x:v>
      </x:c>
      <x:c r="F6" s="18" t="s">
        <x:v>89</x:v>
      </x:c>
      <x:c r="G6" s="18" t="s">
        <x:v>101</x:v>
      </x:c>
      <x:c r="H6" s="18" t="s">
        <x:v>65</x:v>
      </x:c>
      <x:c r="I6" s="18" t="s">
        <x:v>102</x:v>
      </x:c>
      <x:c r="J6" s="22" t="str">
        <x:f t="shared" si="1"/>
        <x:v>OPEN - HIGH VALUE</x:v>
      </x:c>
    </x:row>
    <x:row r="7" ht="94.5" customHeight="1">
      <x:c r="A7" s="18" t="s">
        <x:v>49</x:v>
      </x:c>
      <x:c r="B7" s="18" t="s">
        <x:v>103</x:v>
      </x:c>
      <x:c r="C7" s="18" t="s">
        <x:v>104</x:v>
      </x:c>
      <x:c r="D7" s="19" t="s">
        <x:v>105</x:v>
      </x:c>
      <x:c r="E7" s="18" t="s">
        <x:v>106</x:v>
      </x:c>
      <x:c r="F7" s="18" t="s">
        <x:v>89</x:v>
      </x:c>
      <x:c r="G7" s="18" t="s">
        <x:v>101</x:v>
      </x:c>
      <x:c r="H7" s="18" t="s">
        <x:v>107</x:v>
      </x:c>
      <x:c r="I7" s="18" t="s">
        <x:v>108</x:v>
      </x:c>
      <x:c r="J7" s="22" t="str">
        <x:f t="shared" si="1"/>
        <x:v>OPEN - HIGH VALUE</x:v>
      </x:c>
    </x:row>
    <x:row r="8" ht="94.5" customHeight="1">
      <x:c r="A8" s="18" t="s">
        <x:v>51</x:v>
      </x:c>
      <x:c r="B8" s="18" t="s">
        <x:v>109</x:v>
      </x:c>
      <x:c r="C8" s="18" t="s">
        <x:v>110</x:v>
      </x:c>
      <x:c r="D8" s="19" t="s">
        <x:v>111</x:v>
      </x:c>
      <x:c r="E8" s="18" t="s">
        <x:v>112</x:v>
      </x:c>
      <x:c r="F8" s="18" t="s">
        <x:v>89</x:v>
      </x:c>
      <x:c r="G8" s="18" t="s">
        <x:v>113</x:v>
      </x:c>
      <x:c r="H8" s="18" t="s">
        <x:v>65</x:v>
      </x:c>
      <x:c r="I8" s="18" t="s">
        <x:v>114</x:v>
      </x:c>
      <x:c r="J8" s="22" t="str">
        <x:f t="shared" si="1"/>
        <x:v>OPEN - HIGH VALUE</x:v>
      </x:c>
    </x:row>
    <x:row r="9" ht="94.5" customHeight="1">
      <x:c r="A9" s="18" t="s">
        <x:v>53</x:v>
      </x:c>
      <x:c r="B9" s="18" t="s">
        <x:v>115</x:v>
      </x:c>
      <x:c r="C9" s="18" t="s">
        <x:v>116</x:v>
      </x:c>
      <x:c r="D9" s="19" t="s">
        <x:v>117</x:v>
      </x:c>
      <x:c r="E9" s="18" t="s">
        <x:v>118</x:v>
      </x:c>
      <x:c r="F9" s="18" t="s">
        <x:v>89</x:v>
      </x:c>
      <x:c r="G9" s="18" t="s">
        <x:v>113</x:v>
      </x:c>
      <x:c r="H9" s="18" t="s">
        <x:v>91</x:v>
      </x:c>
      <x:c r="I9" s="18"/>
      <x:c r="J9" s="22" t="str">
        <x:f t="shared" si="1"/>
        <x:v>In text</x:v>
      </x:c>
    </x:row>
    <x:row r="10" ht="94.5" customHeight="1">
      <x:c r="A10" s="18" t="s">
        <x:v>45</x:v>
      </x:c>
      <x:c r="B10" s="18" t="s">
        <x:v>119</x:v>
      </x:c>
      <x:c r="C10" s="18" t="s">
        <x:v>120</x:v>
      </x:c>
      <x:c r="D10" s="19" t="s">
        <x:v>121</x:v>
      </x:c>
      <x:c r="E10" s="18"/>
      <x:c r="F10" s="18" t="s">
        <x:v>122</x:v>
      </x:c>
      <x:c r="G10" s="18" t="s">
        <x:v>90</x:v>
      </x:c>
      <x:c r="H10" s="18" t="s">
        <x:v>123</x:v>
      </x:c>
      <x:c r="I10" s="18"/>
      <x:c r="J10" s="22" t="str">
        <x:f t="shared" si="1"/>
        <x:v>Open</x:v>
      </x:c>
    </x:row>
    <x:row r="11" ht="94.5" customHeight="1">
      <x:c r="A11" s="18" t="s">
        <x:v>124</x:v>
      </x:c>
      <x:c r="B11" s="18" t="s">
        <x:v>125</x:v>
      </x:c>
      <x:c r="C11" s="18" t="s">
        <x:v>126</x:v>
      </x:c>
      <x:c r="D11" s="19" t="s">
        <x:v>127</x:v>
      </x:c>
      <x:c r="E11" s="18"/>
      <x:c r="F11" s="18" t="s">
        <x:v>96</x:v>
      </x:c>
      <x:c r="G11" s="18" t="s">
        <x:v>101</x:v>
      </x:c>
      <x:c r="H11" s="18" t="s">
        <x:v>68</x:v>
      </x:c>
      <x:c r="I11" s="18" t="s">
        <x:v>128</x:v>
      </x:c>
      <x:c r="J11" s="22" t="str">
        <x:f t="shared" si="1"/>
        <x:v>Dropped</x:v>
      </x:c>
    </x:row>
    <x:row r="21" ht="15.75" customHeight="1"/>
    <x:row r="22" ht="15.75" customHeight="1"/>
    <x:row r="23" ht="15.75" customHeight="1"/>
    <x:row r="24" ht="15.75" customHeight="1"/>
    <x:row r="25" ht="15.75" customHeight="1"/>
    <x:row r="26" ht="15.75" customHeight="1"/>
    <x:row r="27" ht="15.75" customHeight="1"/>
    <x:row r="28" ht="15.75" customHeight="1"/>
    <x:row r="29" ht="15.75" customHeight="1"/>
    <x:row r="30" ht="15.75" customHeight="1"/>
    <x:row r="31" ht="15.75" customHeight="1"/>
    <x:row r="32" ht="15.75" customHeight="1"/>
    <x:row r="33" ht="15.75" customHeight="1"/>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mergeCells>
    <x:mergeCell ref="A1:J1"/>
    <x:mergeCell ref="A2:J2"/>
  </x:mergeCells>
  <x:conditionalFormatting sqref="J4:J11">
    <x:cfRule type="containsText" dxfId="6" priority="1" operator="containsText" text="OPEN - HIGH VALUE">
      <x:formula>NOT(ISERROR(SEARCH(("OPEN - HIGH VALUE"),(J4))))</x:formula>
    </x:cfRule>
  </x:conditionalFormatting>
  <x:dataValidations count="3">
    <x:dataValidation type="list" allowBlank="1" sqref="H4:H11">
      <x:formula1>"Not raised,In discussion,Agreed verbally,In contract text,Dropped"</x:formula1>
    </x:dataValidation>
    <x:dataValidation type="list" allowBlank="1" sqref="F4:F11">
      <x:formula1>"High,Medium,Low"</x:formula1>
    </x:dataValidation>
    <x:dataValidation type="list" allowBlank="1" sqref="A4:A11">
      <x:formula1>"Governance,Reporting,Improvement,SLA and dependencies,Exit,Pricing,Other"</x:formula1>
    </x:dataValidation>
  </x:dataValidations>
  <x:pageMargins left="0.7" right="0.7" top="0.75" bottom="0.75" header="0.3" footer="0.3"/>
  <x:tableParts count="1">
    <x:tablePart xmlns:r="http://schemas.openxmlformats.org/officeDocument/2006/relationships" r:id="Rac9a11448f4443c6"/>
  </x:tableParts>
</x:worksheet>
</file>

<file path=xl/worksheets/sheet5.xml><?xml version="1.0" encoding="utf-8"?>
<x:worksheet xmlns:x="http://schemas.openxmlformats.org/spreadsheetml/2006/main">
  <x:sheetViews>
    <x:sheetView workbookViewId="0">
      <x:pane ySplit="5" topLeftCell="A6" activePane="bottomLeft" state="frozen"/>
    </x:sheetView>
  </x:sheetViews>
  <x:sheetFormatPr defaultColWidth="12.630000114440918" defaultRowHeight="15"/>
  <x:cols>
    <x:col min="1" max="1" width="26" customWidth="1"/>
    <x:col min="2" max="2" width="44" customWidth="1"/>
    <x:col min="3" max="3" width="15" customWidth="1"/>
    <x:col min="4" max="4" width="26" customWidth="1"/>
    <x:col min="5" max="5" width="44" customWidth="1"/>
    <x:col min="6" max="6" width="14" customWidth="1"/>
    <x:col min="7" max="7" width="22" customWidth="1"/>
    <x:col min="8" max="8" width="20" customWidth="1"/>
    <x:col min="9" max="9" width="11" customWidth="1"/>
    <x:col min="10" max="10" width="14" customWidth="1"/>
    <x:col min="11" max="11" width="20" customWidth="1"/>
    <x:col min="12" max="12" width="16" customWidth="1"/>
    <x:col min="13" max="13" width="40" customWidth="1"/>
    <x:col min="14" max="14" width="44" customWidth="1"/>
    <x:col min="15" max="26" width="8.630000114440918" customWidth="1"/>
  </x:cols>
  <x:sheetData>
    <x:row r="1">
      <x:c r="A1" s="24" t="s">
        <x:v>15</x:v>
      </x:c>
    </x:row>
    <x:row r="2" ht="44.25" customHeight="1">
      <x:c r="A2" s="3" t="s">
        <x:v>129</x:v>
      </x:c>
      <x:c r="H2" s="3"/>
      <x:c r="I2" s="3"/>
      <x:c r="J2" s="3"/>
      <x:c r="K2" s="3"/>
      <x:c r="L2" s="3"/>
      <x:c r="M2" s="3"/>
      <x:c r="N2" s="3"/>
    </x:row>
    <x:row r="3">
      <x:c r="A3" s="25" t="s">
        <x:v>130</x:v>
      </x:c>
      <x:c r="C3" s="25" t="s">
        <x:v>131</x:v>
      </x:c>
      <x:c r="E3" s="25" t="s">
        <x:v>132</x:v>
      </x:c>
      <x:c r="G3" s="25" t="s">
        <x:v>133</x:v>
      </x:c>
      <x:c r="I3" s="25" t="s">
        <x:v>134</x:v>
      </x:c>
      <x:c r="K3" s="25" t="s">
        <x:v>135</x:v>
      </x:c>
      <x:c r="M3" s="25" t="s">
        <x:v>136</x:v>
      </x:c>
    </x:row>
    <x:row r="4">
      <x:c r="A4" s="26"/>
      <x:c r="C4" s="26"/>
      <x:c r="E4" s="27"/>
      <x:c r="G4" s="28"/>
      <x:c r="I4" s="26" t="s">
        <x:v>137</x:v>
      </x:c>
      <x:c r="K4" s="28"/>
      <x:c r="M4" s="29"/>
    </x:row>
    <x:row r="5" ht="31.5" customHeight="1">
      <x:c r="A5" s="31" t="s">
        <x:v>138</x:v>
      </x:c>
      <x:c r="B5" s="31" t="s">
        <x:v>139</x:v>
      </x:c>
      <x:c r="C5" s="31" t="s">
        <x:v>140</x:v>
      </x:c>
      <x:c r="D5" s="31" t="s">
        <x:v>141</x:v>
      </x:c>
      <x:c r="E5" s="31" t="s">
        <x:v>142</x:v>
      </x:c>
      <x:c r="F5" s="31" t="s">
        <x:v>143</x:v>
      </x:c>
      <x:c r="G5" s="31" t="s">
        <x:v>144</x:v>
      </x:c>
      <x:c r="H5" s="31" t="s">
        <x:v>145</x:v>
      </x:c>
      <x:c r="I5" s="31" t="s">
        <x:v>146</x:v>
      </x:c>
      <x:c r="J5" s="31" t="s">
        <x:v>147</x:v>
      </x:c>
      <x:c r="K5" s="31" t="s">
        <x:v>148</x:v>
      </x:c>
      <x:c r="L5" s="31" t="s">
        <x:v>149</x:v>
      </x:c>
      <x:c r="M5" s="31" t="s">
        <x:v>42</x:v>
      </x:c>
      <x:c r="N5" s="31" t="s">
        <x:v>150</x:v>
      </x:c>
    </x:row>
    <x:row r="6" ht="33.75" customHeight="1">
      <x:c r="A6" s="35" t="s">
        <x:v>151</x:v>
      </x:c>
      <x:c r="B6" s="35"/>
      <x:c r="C6" s="36"/>
      <x:c r="D6" s="35"/>
      <x:c r="E6" s="35"/>
      <x:c r="F6" s="36"/>
      <x:c r="G6" s="35"/>
      <x:c r="H6" s="35"/>
      <x:c r="I6" s="38"/>
      <x:c r="J6" s="39"/>
      <x:c r="K6" s="35"/>
      <x:c r="L6" s="36" t="n">
        <x:f t="shared" ref="L6:L45" si="1">IF($C6="",0,IF(AND($D6&lt;&gt;"Leaves our cost base",$F6=""),0,$C6-N($F6)))</x:f>
        <x:v>0</x:v>
      </x:c>
      <x:c r="M6" s="35" t="str">
        <x:f t="shared" ref="M6:M45" si="2">IF($C6="","",IF($E6="","Saving recorded, nothing recorded as given up. Ask for the bridge on this line.",IF($D6="Unknown","Where this saving lands is not decided yet.",IF(AND($D6&lt;&gt;"Leaves our cost base",$F6=""),"This moves cost to someone else. Put their cost in the next column before you count it.",IF($L6&lt;0,"Costs the company more than it saves.",IF($D6&lt;&gt;"Leaves our cost base","Moves cost to another team. Only the difference is a company saving.",IF(AND($A6="Automation",$J6=""),"Automation saving with no agreed share of the benefit.",IF(AND($A6="Commercial model change",$J6=""),"Model change with no productivity commitment recorded.",IF(AND($A6="Straight margin concession",$H6&lt;&gt;"Contracted with a date"),"Margin concession that is not contracted. Ask where it comes from.",IF(OR($H6="Modeled only",$H6="Provider asserted"),"Not verified by us yet.",""))))))))))</x:f>
      </x:c>
      <x:c r="N6" s="35"/>
    </x:row>
    <x:row r="7" ht="33.75" customHeight="1">
      <x:c r="A7" s="35" t="s">
        <x:v>152</x:v>
      </x:c>
      <x:c r="B7" s="35"/>
      <x:c r="C7" s="36"/>
      <x:c r="D7" s="35"/>
      <x:c r="E7" s="35"/>
      <x:c r="F7" s="36"/>
      <x:c r="G7" s="35"/>
      <x:c r="H7" s="35"/>
      <x:c r="I7" s="38"/>
      <x:c r="J7" s="39"/>
      <x:c r="K7" s="35"/>
      <x:c r="L7" s="36">
        <x:f t="shared" si="1"/>
        <x:v>0</x:v>
      </x:c>
      <x:c r="M7" s="35" t="str">
        <x:f t="shared" si="2"/>
      </x:c>
      <x:c r="N7" s="35"/>
    </x:row>
    <x:row r="8" ht="33.75" customHeight="1">
      <x:c r="A8" s="35" t="s">
        <x:v>153</x:v>
      </x:c>
      <x:c r="B8" s="35"/>
      <x:c r="C8" s="36"/>
      <x:c r="D8" s="35"/>
      <x:c r="E8" s="35"/>
      <x:c r="F8" s="36"/>
      <x:c r="G8" s="35"/>
      <x:c r="H8" s="35"/>
      <x:c r="I8" s="38"/>
      <x:c r="J8" s="39"/>
      <x:c r="K8" s="35"/>
      <x:c r="L8" s="36">
        <x:f t="shared" si="1"/>
        <x:v>0</x:v>
      </x:c>
      <x:c r="M8" s="35" t="str">
        <x:f t="shared" si="2"/>
      </x:c>
      <x:c r="N8" s="35"/>
    </x:row>
    <x:row r="9" ht="33.75" customHeight="1">
      <x:c r="A9" s="35" t="s">
        <x:v>154</x:v>
      </x:c>
      <x:c r="B9" s="35"/>
      <x:c r="C9" s="36"/>
      <x:c r="D9" s="35"/>
      <x:c r="E9" s="35"/>
      <x:c r="F9" s="36"/>
      <x:c r="G9" s="35"/>
      <x:c r="H9" s="35"/>
      <x:c r="I9" s="38"/>
      <x:c r="J9" s="39"/>
      <x:c r="K9" s="35"/>
      <x:c r="L9" s="36">
        <x:f t="shared" si="1"/>
        <x:v>0</x:v>
      </x:c>
      <x:c r="M9" s="35" t="str">
        <x:f t="shared" si="2"/>
      </x:c>
      <x:c r="N9" s="35"/>
    </x:row>
    <x:row r="10" ht="33.75" customHeight="1">
      <x:c r="A10" s="35" t="s">
        <x:v>155</x:v>
      </x:c>
      <x:c r="B10" s="35"/>
      <x:c r="C10" s="36"/>
      <x:c r="D10" s="35"/>
      <x:c r="E10" s="35"/>
      <x:c r="F10" s="36"/>
      <x:c r="G10" s="35"/>
      <x:c r="H10" s="35"/>
      <x:c r="I10" s="38"/>
      <x:c r="J10" s="39"/>
      <x:c r="K10" s="35"/>
      <x:c r="L10" s="36">
        <x:f t="shared" si="1"/>
        <x:v>0</x:v>
      </x:c>
      <x:c r="M10" s="35" t="str">
        <x:f t="shared" si="2"/>
      </x:c>
      <x:c r="N10" s="35"/>
    </x:row>
    <x:row r="11" ht="33.75" customHeight="1">
      <x:c r="A11" s="35" t="s">
        <x:v>156</x:v>
      </x:c>
      <x:c r="B11" s="35"/>
      <x:c r="C11" s="36"/>
      <x:c r="D11" s="35"/>
      <x:c r="E11" s="35"/>
      <x:c r="F11" s="36"/>
      <x:c r="G11" s="35"/>
      <x:c r="H11" s="35"/>
      <x:c r="I11" s="38"/>
      <x:c r="J11" s="39"/>
      <x:c r="K11" s="35"/>
      <x:c r="L11" s="36">
        <x:f t="shared" si="1"/>
        <x:v>0</x:v>
      </x:c>
      <x:c r="M11" s="35" t="str">
        <x:f t="shared" si="2"/>
      </x:c>
      <x:c r="N11" s="35"/>
    </x:row>
    <x:row r="12" ht="33.75" customHeight="1">
      <x:c r="A12" s="35"/>
      <x:c r="B12" s="35"/>
      <x:c r="C12" s="35"/>
      <x:c r="D12" s="35"/>
      <x:c r="E12" s="35"/>
      <x:c r="F12" s="35"/>
      <x:c r="G12" s="35"/>
      <x:c r="H12" s="35"/>
      <x:c r="I12" s="35"/>
      <x:c r="J12" s="35"/>
      <x:c r="K12" s="35"/>
      <x:c r="L12" s="36">
        <x:f t="shared" si="1"/>
        <x:v>0</x:v>
      </x:c>
      <x:c r="M12" s="35" t="str">
        <x:f t="shared" si="2"/>
      </x:c>
      <x:c r="N12" s="35"/>
    </x:row>
    <x:row r="13" ht="33.75" customHeight="1">
      <x:c r="A13" s="35"/>
      <x:c r="B13" s="35"/>
      <x:c r="C13" s="35"/>
      <x:c r="D13" s="35"/>
      <x:c r="E13" s="35"/>
      <x:c r="F13" s="35"/>
      <x:c r="G13" s="35"/>
      <x:c r="H13" s="35"/>
      <x:c r="I13" s="35"/>
      <x:c r="J13" s="35"/>
      <x:c r="K13" s="35"/>
      <x:c r="L13" s="36">
        <x:f t="shared" si="1"/>
        <x:v>0</x:v>
      </x:c>
      <x:c r="M13" s="35" t="str">
        <x:f t="shared" si="2"/>
      </x:c>
      <x:c r="N13" s="35"/>
    </x:row>
    <x:row r="14" ht="33.75" customHeight="1">
      <x:c r="A14" s="35"/>
      <x:c r="B14" s="35"/>
      <x:c r="C14" s="35"/>
      <x:c r="D14" s="35"/>
      <x:c r="E14" s="35"/>
      <x:c r="F14" s="35"/>
      <x:c r="G14" s="35"/>
      <x:c r="H14" s="35"/>
      <x:c r="I14" s="35"/>
      <x:c r="J14" s="35"/>
      <x:c r="K14" s="35"/>
      <x:c r="L14" s="36">
        <x:f t="shared" si="1"/>
        <x:v>0</x:v>
      </x:c>
      <x:c r="M14" s="35" t="str">
        <x:f t="shared" si="2"/>
      </x:c>
      <x:c r="N14" s="35"/>
    </x:row>
    <x:row r="15" ht="33.75" customHeight="1">
      <x:c r="A15" s="35"/>
      <x:c r="B15" s="35"/>
      <x:c r="C15" s="35"/>
      <x:c r="D15" s="35"/>
      <x:c r="E15" s="35"/>
      <x:c r="F15" s="35"/>
      <x:c r="G15" s="35"/>
      <x:c r="H15" s="35"/>
      <x:c r="I15" s="35"/>
      <x:c r="J15" s="35"/>
      <x:c r="K15" s="35"/>
      <x:c r="L15" s="36">
        <x:f t="shared" si="1"/>
        <x:v>0</x:v>
      </x:c>
      <x:c r="M15" s="35" t="str">
        <x:f t="shared" si="2"/>
      </x:c>
      <x:c r="N15" s="35"/>
    </x:row>
    <x:row r="16" ht="33.75" customHeight="1">
      <x:c r="A16" s="35"/>
      <x:c r="B16" s="35"/>
      <x:c r="C16" s="35"/>
      <x:c r="D16" s="35"/>
      <x:c r="E16" s="35"/>
      <x:c r="F16" s="35"/>
      <x:c r="G16" s="35"/>
      <x:c r="H16" s="35"/>
      <x:c r="I16" s="35"/>
      <x:c r="J16" s="35"/>
      <x:c r="K16" s="35"/>
      <x:c r="L16" s="36">
        <x:f t="shared" si="1"/>
        <x:v>0</x:v>
      </x:c>
      <x:c r="M16" s="35" t="str">
        <x:f t="shared" si="2"/>
      </x:c>
      <x:c r="N16" s="35"/>
    </x:row>
    <x:row r="17" ht="33.75" customHeight="1">
      <x:c r="A17" s="35"/>
      <x:c r="B17" s="35"/>
      <x:c r="C17" s="35"/>
      <x:c r="D17" s="35"/>
      <x:c r="E17" s="35"/>
      <x:c r="F17" s="35"/>
      <x:c r="G17" s="35"/>
      <x:c r="H17" s="35"/>
      <x:c r="I17" s="35"/>
      <x:c r="J17" s="35"/>
      <x:c r="K17" s="35"/>
      <x:c r="L17" s="36">
        <x:f t="shared" si="1"/>
        <x:v>0</x:v>
      </x:c>
      <x:c r="M17" s="35" t="str">
        <x:f t="shared" si="2"/>
      </x:c>
      <x:c r="N17" s="35"/>
    </x:row>
    <x:row r="18" ht="33.75" customHeight="1">
      <x:c r="A18" s="35"/>
      <x:c r="B18" s="35"/>
      <x:c r="C18" s="35"/>
      <x:c r="D18" s="35"/>
      <x:c r="E18" s="35"/>
      <x:c r="F18" s="35"/>
      <x:c r="G18" s="35"/>
      <x:c r="H18" s="35"/>
      <x:c r="I18" s="35"/>
      <x:c r="J18" s="35"/>
      <x:c r="K18" s="35"/>
      <x:c r="L18" s="36">
        <x:f t="shared" si="1"/>
        <x:v>0</x:v>
      </x:c>
      <x:c r="M18" s="35" t="str">
        <x:f t="shared" si="2"/>
      </x:c>
      <x:c r="N18" s="35"/>
    </x:row>
    <x:row r="19" ht="33.75" customHeight="1">
      <x:c r="A19" s="35"/>
      <x:c r="B19" s="35"/>
      <x:c r="C19" s="35"/>
      <x:c r="D19" s="35"/>
      <x:c r="E19" s="35"/>
      <x:c r="F19" s="35"/>
      <x:c r="G19" s="35"/>
      <x:c r="H19" s="35"/>
      <x:c r="I19" s="35"/>
      <x:c r="J19" s="35"/>
      <x:c r="K19" s="35"/>
      <x:c r="L19" s="36">
        <x:f t="shared" si="1"/>
        <x:v>0</x:v>
      </x:c>
      <x:c r="M19" s="35" t="str">
        <x:f t="shared" si="2"/>
      </x:c>
      <x:c r="N19" s="35"/>
    </x:row>
    <x:row r="20" ht="33.75" customHeight="1">
      <x:c r="A20" s="35"/>
      <x:c r="B20" s="35"/>
      <x:c r="C20" s="35"/>
      <x:c r="D20" s="35"/>
      <x:c r="E20" s="35"/>
      <x:c r="F20" s="35"/>
      <x:c r="G20" s="35"/>
      <x:c r="H20" s="35"/>
      <x:c r="I20" s="35"/>
      <x:c r="J20" s="35"/>
      <x:c r="K20" s="35"/>
      <x:c r="L20" s="36">
        <x:f t="shared" si="1"/>
        <x:v>0</x:v>
      </x:c>
      <x:c r="M20" s="35" t="str">
        <x:f t="shared" si="2"/>
      </x:c>
      <x:c r="N20" s="35"/>
    </x:row>
    <x:row r="21" ht="33.75" customHeight="1">
      <x:c r="A21" s="35"/>
      <x:c r="B21" s="35"/>
      <x:c r="C21" s="35"/>
      <x:c r="D21" s="35"/>
      <x:c r="E21" s="35"/>
      <x:c r="F21" s="35"/>
      <x:c r="G21" s="35"/>
      <x:c r="H21" s="35"/>
      <x:c r="I21" s="35"/>
      <x:c r="J21" s="35"/>
      <x:c r="K21" s="35"/>
      <x:c r="L21" s="36">
        <x:f t="shared" si="1"/>
        <x:v>0</x:v>
      </x:c>
      <x:c r="M21" s="35" t="str">
        <x:f t="shared" si="2"/>
      </x:c>
      <x:c r="N21" s="35"/>
    </x:row>
    <x:row r="22" ht="33.75" customHeight="1">
      <x:c r="A22" s="35"/>
      <x:c r="B22" s="35"/>
      <x:c r="C22" s="35"/>
      <x:c r="D22" s="35"/>
      <x:c r="E22" s="35"/>
      <x:c r="F22" s="35"/>
      <x:c r="G22" s="35"/>
      <x:c r="H22" s="35"/>
      <x:c r="I22" s="35"/>
      <x:c r="J22" s="35"/>
      <x:c r="K22" s="35"/>
      <x:c r="L22" s="36">
        <x:f t="shared" si="1"/>
        <x:v>0</x:v>
      </x:c>
      <x:c r="M22" s="35" t="str">
        <x:f t="shared" si="2"/>
      </x:c>
      <x:c r="N22" s="35"/>
    </x:row>
    <x:row r="23" ht="33.75" customHeight="1">
      <x:c r="A23" s="35"/>
      <x:c r="B23" s="35"/>
      <x:c r="C23" s="35"/>
      <x:c r="D23" s="35"/>
      <x:c r="E23" s="35"/>
      <x:c r="F23" s="35"/>
      <x:c r="G23" s="35"/>
      <x:c r="H23" s="35"/>
      <x:c r="I23" s="35"/>
      <x:c r="J23" s="35"/>
      <x:c r="K23" s="35"/>
      <x:c r="L23" s="36">
        <x:f t="shared" si="1"/>
        <x:v>0</x:v>
      </x:c>
      <x:c r="M23" s="35" t="str">
        <x:f t="shared" si="2"/>
      </x:c>
      <x:c r="N23" s="35"/>
    </x:row>
    <x:row r="24" ht="33.75" customHeight="1">
      <x:c r="A24" s="35"/>
      <x:c r="B24" s="35"/>
      <x:c r="C24" s="35"/>
      <x:c r="D24" s="35"/>
      <x:c r="E24" s="35"/>
      <x:c r="F24" s="35"/>
      <x:c r="G24" s="35"/>
      <x:c r="H24" s="35"/>
      <x:c r="I24" s="35"/>
      <x:c r="J24" s="35"/>
      <x:c r="K24" s="35"/>
      <x:c r="L24" s="36">
        <x:f t="shared" si="1"/>
        <x:v>0</x:v>
      </x:c>
      <x:c r="M24" s="35" t="str">
        <x:f t="shared" si="2"/>
      </x:c>
      <x:c r="N24" s="35"/>
    </x:row>
    <x:row r="25" ht="33.75" customHeight="1">
      <x:c r="A25" s="35"/>
      <x:c r="B25" s="35"/>
      <x:c r="C25" s="35"/>
      <x:c r="D25" s="35"/>
      <x:c r="E25" s="35"/>
      <x:c r="F25" s="35"/>
      <x:c r="G25" s="35"/>
      <x:c r="H25" s="35"/>
      <x:c r="I25" s="35"/>
      <x:c r="J25" s="35"/>
      <x:c r="K25" s="35"/>
      <x:c r="L25" s="36">
        <x:f t="shared" si="1"/>
        <x:v>0</x:v>
      </x:c>
      <x:c r="M25" s="35" t="str">
        <x:f t="shared" si="2"/>
      </x:c>
      <x:c r="N25" s="35"/>
    </x:row>
    <x:row r="26" ht="33.75" customHeight="1">
      <x:c r="A26" s="35"/>
      <x:c r="B26" s="35"/>
      <x:c r="C26" s="35"/>
      <x:c r="D26" s="35"/>
      <x:c r="E26" s="35"/>
      <x:c r="F26" s="35"/>
      <x:c r="G26" s="35"/>
      <x:c r="H26" s="35"/>
      <x:c r="I26" s="35"/>
      <x:c r="J26" s="35"/>
      <x:c r="K26" s="35"/>
      <x:c r="L26" s="36">
        <x:f t="shared" si="1"/>
        <x:v>0</x:v>
      </x:c>
      <x:c r="M26" s="35" t="str">
        <x:f t="shared" si="2"/>
      </x:c>
      <x:c r="N26" s="35"/>
    </x:row>
    <x:row r="27" ht="33.75" customHeight="1">
      <x:c r="A27" s="35"/>
      <x:c r="B27" s="35"/>
      <x:c r="C27" s="35"/>
      <x:c r="D27" s="35"/>
      <x:c r="E27" s="35"/>
      <x:c r="F27" s="35"/>
      <x:c r="G27" s="35"/>
      <x:c r="H27" s="35"/>
      <x:c r="I27" s="35"/>
      <x:c r="J27" s="35"/>
      <x:c r="K27" s="35"/>
      <x:c r="L27" s="36">
        <x:f t="shared" si="1"/>
        <x:v>0</x:v>
      </x:c>
      <x:c r="M27" s="35" t="str">
        <x:f t="shared" si="2"/>
      </x:c>
      <x:c r="N27" s="35"/>
    </x:row>
    <x:row r="28" ht="33.75" customHeight="1">
      <x:c r="A28" s="35"/>
      <x:c r="B28" s="35"/>
      <x:c r="C28" s="35"/>
      <x:c r="D28" s="35"/>
      <x:c r="E28" s="35"/>
      <x:c r="F28" s="35"/>
      <x:c r="G28" s="35"/>
      <x:c r="H28" s="35"/>
      <x:c r="I28" s="35"/>
      <x:c r="J28" s="35"/>
      <x:c r="K28" s="35"/>
      <x:c r="L28" s="36">
        <x:f t="shared" si="1"/>
        <x:v>0</x:v>
      </x:c>
      <x:c r="M28" s="35" t="str">
        <x:f t="shared" si="2"/>
      </x:c>
      <x:c r="N28" s="35"/>
    </x:row>
    <x:row r="29" ht="33.75" customHeight="1">
      <x:c r="A29" s="35"/>
      <x:c r="B29" s="35"/>
      <x:c r="C29" s="35"/>
      <x:c r="D29" s="35"/>
      <x:c r="E29" s="35"/>
      <x:c r="F29" s="35"/>
      <x:c r="G29" s="35"/>
      <x:c r="H29" s="35"/>
      <x:c r="I29" s="35"/>
      <x:c r="J29" s="35"/>
      <x:c r="K29" s="35"/>
      <x:c r="L29" s="36">
        <x:f t="shared" si="1"/>
        <x:v>0</x:v>
      </x:c>
      <x:c r="M29" s="35" t="str">
        <x:f t="shared" si="2"/>
      </x:c>
      <x:c r="N29" s="35"/>
    </x:row>
    <x:row r="30" ht="33.75" customHeight="1">
      <x:c r="A30" s="35"/>
      <x:c r="B30" s="35"/>
      <x:c r="C30" s="35"/>
      <x:c r="D30" s="35"/>
      <x:c r="E30" s="35"/>
      <x:c r="F30" s="35"/>
      <x:c r="G30" s="35"/>
      <x:c r="H30" s="35"/>
      <x:c r="I30" s="35"/>
      <x:c r="J30" s="35"/>
      <x:c r="K30" s="35"/>
      <x:c r="L30" s="36">
        <x:f t="shared" si="1"/>
        <x:v>0</x:v>
      </x:c>
      <x:c r="M30" s="35" t="str">
        <x:f t="shared" si="2"/>
      </x:c>
      <x:c r="N30" s="35"/>
    </x:row>
    <x:row r="31" ht="33.75" customHeight="1">
      <x:c r="A31" s="35"/>
      <x:c r="B31" s="35"/>
      <x:c r="C31" s="35"/>
      <x:c r="D31" s="35"/>
      <x:c r="E31" s="35"/>
      <x:c r="F31" s="35"/>
      <x:c r="G31" s="35"/>
      <x:c r="H31" s="35"/>
      <x:c r="I31" s="35"/>
      <x:c r="J31" s="35"/>
      <x:c r="K31" s="35"/>
      <x:c r="L31" s="36">
        <x:f t="shared" si="1"/>
        <x:v>0</x:v>
      </x:c>
      <x:c r="M31" s="35" t="str">
        <x:f t="shared" si="2"/>
      </x:c>
      <x:c r="N31" s="35"/>
    </x:row>
    <x:row r="32" ht="33.75" customHeight="1">
      <x:c r="A32" s="35"/>
      <x:c r="B32" s="35"/>
      <x:c r="C32" s="35"/>
      <x:c r="D32" s="35"/>
      <x:c r="E32" s="35"/>
      <x:c r="F32" s="35"/>
      <x:c r="G32" s="35"/>
      <x:c r="H32" s="35"/>
      <x:c r="I32" s="35"/>
      <x:c r="J32" s="35"/>
      <x:c r="K32" s="35"/>
      <x:c r="L32" s="36">
        <x:f t="shared" si="1"/>
        <x:v>0</x:v>
      </x:c>
      <x:c r="M32" s="35" t="str">
        <x:f t="shared" si="2"/>
      </x:c>
      <x:c r="N32" s="35"/>
    </x:row>
    <x:row r="33" ht="33.75" customHeight="1">
      <x:c r="A33" s="35"/>
      <x:c r="B33" s="35"/>
      <x:c r="C33" s="35"/>
      <x:c r="D33" s="35"/>
      <x:c r="E33" s="35"/>
      <x:c r="F33" s="35"/>
      <x:c r="G33" s="35"/>
      <x:c r="H33" s="35"/>
      <x:c r="I33" s="35"/>
      <x:c r="J33" s="35"/>
      <x:c r="K33" s="35"/>
      <x:c r="L33" s="36">
        <x:f t="shared" si="1"/>
        <x:v>0</x:v>
      </x:c>
      <x:c r="M33" s="35" t="str">
        <x:f t="shared" si="2"/>
      </x:c>
      <x:c r="N33" s="35"/>
    </x:row>
    <x:row r="34" ht="33.75" customHeight="1">
      <x:c r="A34" s="35"/>
      <x:c r="B34" s="35"/>
      <x:c r="C34" s="35"/>
      <x:c r="D34" s="35"/>
      <x:c r="E34" s="35"/>
      <x:c r="F34" s="35"/>
      <x:c r="G34" s="35"/>
      <x:c r="H34" s="35"/>
      <x:c r="I34" s="35"/>
      <x:c r="J34" s="35"/>
      <x:c r="K34" s="35"/>
      <x:c r="L34" s="36">
        <x:f t="shared" si="1"/>
        <x:v>0</x:v>
      </x:c>
      <x:c r="M34" s="35" t="str">
        <x:f t="shared" si="2"/>
      </x:c>
      <x:c r="N34" s="35"/>
    </x:row>
    <x:row r="35" ht="33.75" customHeight="1">
      <x:c r="A35" s="35"/>
      <x:c r="B35" s="35"/>
      <x:c r="C35" s="35"/>
      <x:c r="D35" s="35"/>
      <x:c r="E35" s="35"/>
      <x:c r="F35" s="35"/>
      <x:c r="G35" s="35"/>
      <x:c r="H35" s="35"/>
      <x:c r="I35" s="35"/>
      <x:c r="J35" s="35"/>
      <x:c r="K35" s="35"/>
      <x:c r="L35" s="36">
        <x:f t="shared" si="1"/>
        <x:v>0</x:v>
      </x:c>
      <x:c r="M35" s="35" t="str">
        <x:f t="shared" si="2"/>
      </x:c>
      <x:c r="N35" s="35"/>
    </x:row>
    <x:row r="36" ht="33.75" customHeight="1">
      <x:c r="A36" s="35"/>
      <x:c r="B36" s="35"/>
      <x:c r="C36" s="35"/>
      <x:c r="D36" s="35"/>
      <x:c r="E36" s="35"/>
      <x:c r="F36" s="35"/>
      <x:c r="G36" s="35"/>
      <x:c r="H36" s="35"/>
      <x:c r="I36" s="35"/>
      <x:c r="J36" s="35"/>
      <x:c r="K36" s="35"/>
      <x:c r="L36" s="36">
        <x:f t="shared" si="1"/>
        <x:v>0</x:v>
      </x:c>
      <x:c r="M36" s="35" t="str">
        <x:f t="shared" si="2"/>
      </x:c>
      <x:c r="N36" s="35"/>
    </x:row>
    <x:row r="37" ht="33.75" customHeight="1">
      <x:c r="A37" s="35"/>
      <x:c r="B37" s="35"/>
      <x:c r="C37" s="35"/>
      <x:c r="D37" s="35"/>
      <x:c r="E37" s="35"/>
      <x:c r="F37" s="35"/>
      <x:c r="G37" s="35"/>
      <x:c r="H37" s="35"/>
      <x:c r="I37" s="35"/>
      <x:c r="J37" s="35"/>
      <x:c r="K37" s="35"/>
      <x:c r="L37" s="36">
        <x:f t="shared" si="1"/>
        <x:v>0</x:v>
      </x:c>
      <x:c r="M37" s="35" t="str">
        <x:f t="shared" si="2"/>
      </x:c>
      <x:c r="N37" s="35"/>
    </x:row>
    <x:row r="38" ht="33.75" customHeight="1">
      <x:c r="A38" s="35"/>
      <x:c r="B38" s="35"/>
      <x:c r="C38" s="35"/>
      <x:c r="D38" s="35"/>
      <x:c r="E38" s="35"/>
      <x:c r="F38" s="35"/>
      <x:c r="G38" s="35"/>
      <x:c r="H38" s="35"/>
      <x:c r="I38" s="35"/>
      <x:c r="J38" s="35"/>
      <x:c r="K38" s="35"/>
      <x:c r="L38" s="36">
        <x:f t="shared" si="1"/>
        <x:v>0</x:v>
      </x:c>
      <x:c r="M38" s="35" t="str">
        <x:f t="shared" si="2"/>
      </x:c>
      <x:c r="N38" s="35"/>
    </x:row>
    <x:row r="39" ht="33.75" customHeight="1">
      <x:c r="A39" s="35"/>
      <x:c r="B39" s="35"/>
      <x:c r="C39" s="35"/>
      <x:c r="D39" s="35"/>
      <x:c r="E39" s="35"/>
      <x:c r="F39" s="35"/>
      <x:c r="G39" s="35"/>
      <x:c r="H39" s="35"/>
      <x:c r="I39" s="35"/>
      <x:c r="J39" s="35"/>
      <x:c r="K39" s="35"/>
      <x:c r="L39" s="36">
        <x:f t="shared" si="1"/>
        <x:v>0</x:v>
      </x:c>
      <x:c r="M39" s="35" t="str">
        <x:f t="shared" si="2"/>
      </x:c>
      <x:c r="N39" s="35"/>
    </x:row>
    <x:row r="40" ht="33.75" customHeight="1">
      <x:c r="A40" s="35"/>
      <x:c r="B40" s="35"/>
      <x:c r="C40" s="35"/>
      <x:c r="D40" s="35"/>
      <x:c r="E40" s="35"/>
      <x:c r="F40" s="35"/>
      <x:c r="G40" s="35"/>
      <x:c r="H40" s="35"/>
      <x:c r="I40" s="35"/>
      <x:c r="J40" s="35"/>
      <x:c r="K40" s="35"/>
      <x:c r="L40" s="36">
        <x:f t="shared" si="1"/>
        <x:v>0</x:v>
      </x:c>
      <x:c r="M40" s="35" t="str">
        <x:f t="shared" si="2"/>
      </x:c>
      <x:c r="N40" s="35"/>
    </x:row>
    <x:row r="41" ht="33.75" customHeight="1">
      <x:c r="A41" s="35"/>
      <x:c r="B41" s="35"/>
      <x:c r="C41" s="35"/>
      <x:c r="D41" s="35"/>
      <x:c r="E41" s="35"/>
      <x:c r="F41" s="35"/>
      <x:c r="G41" s="35"/>
      <x:c r="H41" s="35"/>
      <x:c r="I41" s="35"/>
      <x:c r="J41" s="35"/>
      <x:c r="K41" s="35"/>
      <x:c r="L41" s="36">
        <x:f t="shared" si="1"/>
        <x:v>0</x:v>
      </x:c>
      <x:c r="M41" s="35" t="str">
        <x:f t="shared" si="2"/>
      </x:c>
      <x:c r="N41" s="35"/>
    </x:row>
    <x:row r="42" ht="33.75" customHeight="1">
      <x:c r="A42" s="35"/>
      <x:c r="B42" s="35"/>
      <x:c r="C42" s="35"/>
      <x:c r="D42" s="35"/>
      <x:c r="E42" s="35"/>
      <x:c r="F42" s="35"/>
      <x:c r="G42" s="35"/>
      <x:c r="H42" s="35"/>
      <x:c r="I42" s="35"/>
      <x:c r="J42" s="35"/>
      <x:c r="K42" s="35"/>
      <x:c r="L42" s="36">
        <x:f t="shared" si="1"/>
        <x:v>0</x:v>
      </x:c>
      <x:c r="M42" s="35" t="str">
        <x:f t="shared" si="2"/>
      </x:c>
      <x:c r="N42" s="35"/>
    </x:row>
    <x:row r="43" ht="33.75" customHeight="1">
      <x:c r="A43" s="35"/>
      <x:c r="B43" s="35"/>
      <x:c r="C43" s="35"/>
      <x:c r="D43" s="35"/>
      <x:c r="E43" s="35"/>
      <x:c r="F43" s="35"/>
      <x:c r="G43" s="35"/>
      <x:c r="H43" s="35"/>
      <x:c r="I43" s="35"/>
      <x:c r="J43" s="35"/>
      <x:c r="K43" s="35"/>
      <x:c r="L43" s="36">
        <x:f t="shared" si="1"/>
        <x:v>0</x:v>
      </x:c>
      <x:c r="M43" s="35" t="str">
        <x:f t="shared" si="2"/>
      </x:c>
      <x:c r="N43" s="35"/>
    </x:row>
    <x:row r="44" ht="33.75" customHeight="1">
      <x:c r="A44" s="35"/>
      <x:c r="B44" s="35"/>
      <x:c r="C44" s="35"/>
      <x:c r="D44" s="35"/>
      <x:c r="E44" s="35"/>
      <x:c r="F44" s="35"/>
      <x:c r="G44" s="35"/>
      <x:c r="H44" s="35"/>
      <x:c r="I44" s="35"/>
      <x:c r="J44" s="35"/>
      <x:c r="K44" s="35"/>
      <x:c r="L44" s="36">
        <x:f t="shared" si="1"/>
        <x:v>0</x:v>
      </x:c>
      <x:c r="M44" s="35" t="str">
        <x:f t="shared" si="2"/>
      </x:c>
      <x:c r="N44" s="35"/>
    </x:row>
    <x:row r="45" ht="33.75" customHeight="1">
      <x:c r="A45" s="35"/>
      <x:c r="B45" s="35"/>
      <x:c r="C45" s="35"/>
      <x:c r="D45" s="35"/>
      <x:c r="E45" s="35"/>
      <x:c r="F45" s="35"/>
      <x:c r="G45" s="35"/>
      <x:c r="H45" s="35"/>
      <x:c r="I45" s="35"/>
      <x:c r="J45" s="35"/>
      <x:c r="K45" s="35"/>
      <x:c r="L45" s="36">
        <x:f t="shared" si="1"/>
        <x:v>0</x:v>
      </x:c>
      <x:c r="M45" s="35" t="str">
        <x:f t="shared" si="2"/>
      </x:c>
      <x:c r="N45" s="35"/>
    </x:row>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mergeCells>
    <x:mergeCell ref="A1:G1"/>
    <x:mergeCell ref="A2:G2"/>
  </x:mergeCells>
  <x:conditionalFormatting sqref="M6:M45">
    <x:cfRule type="expression" dxfId="7" priority="1">
      <x:formula>AND($M6&lt;&gt;"",ISNUMBER(SEARCH("nothing recorded",$M6)))</x:formula>
    </x:cfRule>
  </x:conditionalFormatting>
  <x:conditionalFormatting sqref="M6:M45">
    <x:cfRule type="expression" dxfId="8" priority="2">
      <x:formula>AND($M6&lt;&gt;"",ISNUMBER(SEARCH("Costs the company more",$M6)))</x:formula>
    </x:cfRule>
  </x:conditionalFormatting>
  <x:conditionalFormatting sqref="M6:M45">
    <x:cfRule type="expression" dxfId="9" priority="3">
      <x:formula>$M6&lt;&gt;""</x:formula>
    </x:cfRule>
  </x:conditionalFormatting>
  <x:dataValidations count="4">
    <x:dataValidation type="list" allowBlank="1" showInputMessage="1" showErrorMessage="1" prompt="Not on the list - Pick one of the listed options." sqref="A6:A45">
      <x:formula1>"Volume or scope removed,Service level lowered,Automation,Commercial model change,Straight margin concession,Term or payment trade,Other"</x:formula1>
    </x:dataValidation>
    <x:dataValidation type="list" allowBlank="1" showInputMessage="1" showErrorMessage="1" prompt="Not on the list - Pick one of the listed options." sqref="H6:H45">
      <x:formula1>"Modeled only,Provider asserted,We verified the math,Contracted with a date"</x:formula1>
    </x:dataValidation>
    <x:dataValidation type="list" allowBlank="1" showInputMessage="1" showErrorMessage="1" prompt="Not on the list - Pick one of the listed options." sqref="D6:D45">
      <x:formula1>"Leaves our cost base,Moves to another internal team,Moves to another budget line,Unknown"</x:formula1>
    </x:dataValidation>
    <x:dataValidation type="list" allowBlank="1" showInputMessage="1" showErrorMessage="1" prompt="Not on the list - Pick one of the listed options." sqref="K6:K45">
      <x:formula1>"Low,Medium,High"</x:formula1>
    </x:dataValidation>
  </x:dataValidations>
  <x:pageMargins left="0.7" right="0.7" top="0.75" bottom="0.75" header="0.3" footer="0.3"/>
  <x:tableParts count="1">
    <x:tablePart xmlns:r="http://schemas.openxmlformats.org/officeDocument/2006/relationships" r:id="Re214ecb0124e4f89"/>
  </x:tableParts>
</x:worksheet>
</file>

<file path=xl/worksheets/sheet6.xml><?xml version="1.0" encoding="utf-8"?>
<x:worksheet xmlns:x="http://schemas.openxmlformats.org/spreadsheetml/2006/main">
  <x:sheetFormatPr defaultColWidth="12.630000114440918" defaultRowHeight="15"/>
  <x:cols>
    <x:col min="1" max="1" width="52" customWidth="1"/>
    <x:col min="2" max="5" width="21" customWidth="1"/>
    <x:col min="6" max="26" width="8.630000114440918" customWidth="1"/>
  </x:cols>
  <x:sheetData>
    <x:row r="1">
      <x:c r="A1" s="24" t="s">
        <x:v>18</x:v>
      </x:c>
    </x:row>
    <x:row r="2" ht="57" customHeight="1">
      <x:c r="A2" s="3" t="s">
        <x:v>157</x:v>
      </x:c>
    </x:row>
    <x:row r="3">
      <x:c r="B3" s="30" t="s">
        <x:v>158</x:v>
      </x:c>
      <x:c r="C3" s="30" t="s">
        <x:v>159</x:v>
      </x:c>
    </x:row>
    <x:row r="4">
      <x:c r="A4" s="32" t="s">
        <x:v>132</x:v>
      </x:c>
      <x:c r="B4" s="33" t="n">
        <x:f>'Rate Bridge'!$E$4</x:f>
        <x:v>0</x:v>
      </x:c>
      <x:c r="C4" s="33" t="n">
        <x:f>'Rate Bridge Example (fictional)'!$E$4</x:f>
        <x:v>2400000</x:v>
      </x:c>
    </x:row>
    <x:row r="5">
      <x:c r="A5" s="32" t="s">
        <x:v>160</x:v>
      </x:c>
      <x:c r="B5" s="34" t="n">
        <x:f>COUNTIFS('Rate Bridge'!$C$6:$C$45,"&gt;0")</x:f>
        <x:v>0</x:v>
      </x:c>
      <x:c r="C5" s="34" t="n">
        <x:f>COUNTIFS('Rate Bridge Example (fictional)'!$C$6:$C$45,"&gt;0")</x:f>
        <x:v>8</x:v>
      </x:c>
    </x:row>
    <x:row r="6">
      <x:c r="A6" s="32" t="s">
        <x:v>161</x:v>
      </x:c>
      <x:c r="B6" s="33" t="n">
        <x:f>SUMIFS('Rate Bridge'!$C$6:$C$45,'Rate Bridge'!$C$6:$C$45,"&gt;0")</x:f>
        <x:v>0</x:v>
      </x:c>
      <x:c r="C6" s="33" t="n">
        <x:f>SUMIFS('Rate Bridge Example (fictional)'!$C$6:$C$45,'Rate Bridge Example (fictional)'!$C$6:$C$45,"&gt;0")</x:f>
        <x:v>490000</x:v>
      </x:c>
    </x:row>
    <x:row r="7">
      <x:c r="A7" s="32" t="s">
        <x:v>162</x:v>
      </x:c>
      <x:c r="B7" s="37" t="str">
        <x:f t="shared" ref="B7:C7" si="1">IF(B4=0,"",B6/B4)</x:f>
      </x:c>
      <x:c r="C7" s="37">
        <x:f t="shared" si="1"/>
        <x:v>0.2041666667</x:v>
      </x:c>
    </x:row>
    <x:row r="8">
      <x:c r="A8" s="32" t="s">
        <x:v>163</x:v>
      </x:c>
      <x:c r="B8" s="33" t="n">
        <x:f>SUMIFS('Rate Bridge'!$F$6:$F$45,'Rate Bridge'!$C$6:$C$45,"&gt;0")</x:f>
        <x:v>0</x:v>
      </x:c>
      <x:c r="C8" s="33" t="n">
        <x:f>SUMIFS('Rate Bridge Example (fictional)'!$F$6:$F$45,'Rate Bridge Example (fictional)'!$C$6:$C$45,"&gt;0")</x:f>
        <x:v>146000</x:v>
      </x:c>
    </x:row>
    <x:row r="9">
      <x:c r="A9" s="32" t="s">
        <x:v>164</x:v>
      </x:c>
      <x:c r="B9" s="33" t="n">
        <x:f>SUMIFS('Rate Bridge'!$L$6:$L$45,'Rate Bridge'!$C$6:$C$45,"&gt;0")</x:f>
        <x:v>0</x:v>
      </x:c>
      <x:c r="C9" s="33" t="n">
        <x:f>SUMIFS('Rate Bridge Example (fictional)'!$L$6:$L$45,'Rate Bridge Example (fictional)'!$C$6:$C$45,"&gt;0")</x:f>
        <x:v>344000</x:v>
      </x:c>
    </x:row>
    <x:row r="10">
      <x:c r="A10" s="32" t="s">
        <x:v>165</x:v>
      </x:c>
      <x:c r="B10" s="37" t="str">
        <x:f t="shared" ref="B10:C10" si="2">IF(B4=0,"",B9/B4)</x:f>
      </x:c>
      <x:c r="C10" s="37">
        <x:f t="shared" si="2"/>
        <x:v>0.1433333333</x:v>
      </x:c>
    </x:row>
    <x:row r="11">
      <x:c r="A11" s="32" t="s">
        <x:v>166</x:v>
      </x:c>
      <x:c r="B11" s="34" t="n">
        <x:f>COUNTIFS('Rate Bridge'!$C$6:$C$45,"&gt;0",'Rate Bridge'!$L$6:$L$45,"&lt;0")</x:f>
        <x:v>0</x:v>
      </x:c>
      <x:c r="C11" s="34" t="n">
        <x:f>COUNTIFS('Rate Bridge Example (fictional)'!$C$6:$C$45,"&gt;0",'Rate Bridge Example (fictional)'!$L$6:$L$45,"&lt;0")</x:f>
        <x:v>2</x:v>
      </x:c>
    </x:row>
    <x:row r="12">
      <x:c r="A12" s="32" t="s">
        <x:v>167</x:v>
      </x:c>
      <x:c r="B12" s="33" t="n">
        <x:f>SUMIFS('Rate Bridge'!$C$6:$C$45,'Rate Bridge'!$D$6:$D$45,"Unknown",'Rate Bridge'!$C$6:$C$45,"&gt;0")</x:f>
        <x:v>0</x:v>
      </x:c>
      <x:c r="C12" s="33" t="n">
        <x:f>SUMIFS('Rate Bridge Example (fictional)'!$C$6:$C$45,'Rate Bridge Example (fictional)'!$D$6:$D$45,"Unknown",'Rate Bridge Example (fictional)'!$C$6:$C$45,"&gt;0")</x:f>
        <x:v>0</x:v>
      </x:c>
    </x:row>
    <x:row r="13">
      <x:c r="A13" s="32" t="s">
        <x:v>168</x:v>
      </x:c>
      <x:c r="B13" s="33" t="n">
        <x:f>SUMIFS('Rate Bridge'!$L$6:$L$45,'Rate Bridge'!$L$6:$L$45,"&gt;0",'Rate Bridge'!$H$6:$H$45,"We verified the math")+SUMIFS('Rate Bridge'!$L$6:$L$45,'Rate Bridge'!$L$6:$L$45,"&gt;0",'Rate Bridge'!$H$6:$H$45,"Contracted with a date")</x:f>
        <x:v>0</x:v>
      </x:c>
      <x:c r="C13" s="33" t="n">
        <x:f>SUMIFS('Rate Bridge Example (fictional)'!$L$6:$L$45,'Rate Bridge Example (fictional)'!$L$6:$L$45,"&gt;0",'Rate Bridge Example (fictional)'!$H$6:$H$45,"We verified the math")+SUMIFS('Rate Bridge Example (fictional)'!$L$6:$L$45,'Rate Bridge Example (fictional)'!$L$6:$L$45,"&gt;0",'Rate Bridge Example (fictional)'!$H$6:$H$45,"Contracted with a date")</x:f>
        <x:v>69000</x:v>
      </x:c>
    </x:row>
    <x:row r="14">
      <x:c r="A14" s="32" t="s">
        <x:v>169</x:v>
      </x:c>
      <x:c r="B14" s="34" t="n">
        <x:f>COUNTIFS('Rate Bridge'!$C$6:$C$45,"&gt;0",'Rate Bridge'!$E$6:$E$45,"")</x:f>
        <x:v>0</x:v>
      </x:c>
      <x:c r="C14" s="34" t="n">
        <x:f>COUNTIFS('Rate Bridge Example (fictional)'!$C$6:$C$45,"&gt;0",'Rate Bridge Example (fictional)'!$E$6:$E$45,"")</x:f>
        <x:v>0</x:v>
      </x:c>
    </x:row>
    <x:row r="15">
      <x:c r="A15" s="32" t="s">
        <x:v>170</x:v>
      </x:c>
      <x:c r="B15" s="34" t="n">
        <x:f>COUNTIFS('Rate Bridge'!$C$6:$C$45,"&gt;0",'Rate Bridge'!$H$6:$H$45,"Modeled only")+COUNTIFS('Rate Bridge'!$C$6:$C$45,"&gt;0",'Rate Bridge'!$H$6:$H$45,"Provider asserted")+COUNTIFS('Rate Bridge'!$C$6:$C$45,"&gt;0",'Rate Bridge'!$H$6:$H$45,"")</x:f>
        <x:v>0</x:v>
      </x:c>
      <x:c r="C15" s="34" t="n">
        <x:f>COUNTIFS('Rate Bridge Example (fictional)'!$C$6:$C$45,"&gt;0",'Rate Bridge Example (fictional)'!$H$6:$H$45,"Modeled only")+COUNTIFS('Rate Bridge Example (fictional)'!$C$6:$C$45,"&gt;0",'Rate Bridge Example (fictional)'!$H$6:$H$45,"Provider asserted")+COUNTIFS('Rate Bridge Example (fictional)'!$C$6:$C$45,"&gt;0",'Rate Bridge Example (fictional)'!$H$6:$H$45,"")</x:f>
        <x:v>5</x:v>
      </x:c>
    </x:row>
    <x:row r="16">
      <x:c r="A16" s="32" t="s">
        <x:v>171</x:v>
      </x:c>
      <x:c r="B16" s="34" t="n">
        <x:f>COUNTIFS('Rate Bridge'!$C$6:$C$45,"&gt;0",'Rate Bridge'!$A$6:$A$45,"Automation",'Rate Bridge'!$J$6:$J$45,"")+COUNTIFS('Rate Bridge'!$C$6:$C$45,"&gt;0",'Rate Bridge'!$A$6:$A$45,"Commercial model change",'Rate Bridge'!$J$6:$J$45,"")</x:f>
        <x:v>0</x:v>
      </x:c>
      <x:c r="C16" s="34" t="n">
        <x:f>COUNTIFS('Rate Bridge Example (fictional)'!$C$6:$C$45,"&gt;0",'Rate Bridge Example (fictional)'!$A$6:$A$45,"Automation",'Rate Bridge Example (fictional)'!$J$6:$J$45,"")+COUNTIFS('Rate Bridge Example (fictional)'!$C$6:$C$45,"&gt;0",'Rate Bridge Example (fictional)'!$A$6:$A$45,"Commercial model change",'Rate Bridge Example (fictional)'!$J$6:$J$45,"")</x:f>
        <x:v>0</x:v>
      </x:c>
    </x:row>
    <x:row r="17">
      <x:c r="A17" s="32" t="s">
        <x:v>172</x:v>
      </x:c>
      <x:c r="B17" s="34" t="n">
        <x:f>COUNTIFS('Rate Bridge'!$C$6:$C$45,"&gt;0",'Rate Bridge'!$K$6:$K$45,"High")</x:f>
        <x:v>0</x:v>
      </x:c>
      <x:c r="C17" s="34" t="n">
        <x:f>COUNTIFS('Rate Bridge Example (fictional)'!$C$6:$C$45,"&gt;0",'Rate Bridge Example (fictional)'!$K$6:$K$45,"High")</x:f>
        <x:v>3</x:v>
      </x:c>
    </x:row>
    <x:row r="18">
      <x:c r="A18" s="32" t="s">
        <x:v>173</x:v>
      </x:c>
      <x:c r="B18" s="40" t="str">
        <x:f>IF('Rate Bridge'!$G$4=0,"",B4/'Rate Bridge'!$G$4)</x:f>
      </x:c>
      <x:c r="C18" s="40" t="n">
        <x:f>IF('Rate Bridge Example (fictional)'!$G$4=0,"",C4/'Rate Bridge Example (fictional)'!$G$4)</x:f>
        <x:v>5</x:v>
      </x:c>
    </x:row>
    <x:row r="19">
      <x:c r="A19" s="32" t="s">
        <x:v>174</x:v>
      </x:c>
      <x:c r="B19" s="40" t="str">
        <x:f>IF('Rate Bridge'!$K$4=0,"",(B4-B6)/'Rate Bridge'!$K$4)</x:f>
      </x:c>
      <x:c r="C19" s="40" t="n">
        <x:f>IF('Rate Bridge Example (fictional)'!$K$4=0,"",(C4-C6)/'Rate Bridge Example (fictional)'!$K$4)</x:f>
        <x:v>4.321266968325792</x:v>
      </x:c>
    </x:row>
    <x:row r="20">
      <x:c r="A20" s="32" t="s">
        <x:v>175</x:v>
      </x:c>
      <x:c r="B20" s="40" t="str">
        <x:f>IF('Rate Bridge'!$K$4=0,"",(B4-B9)/'Rate Bridge'!$K$4)</x:f>
      </x:c>
      <x:c r="C20" s="40" t="n">
        <x:f>IF('Rate Bridge Example (fictional)'!$K$4=0,"",(C4-C9)/'Rate Bridge Example (fictional)'!$K$4)</x:f>
        <x:v>4.65158371040724</x:v>
      </x:c>
    </x:row>
    <x:row r="21" ht="150" customHeight="1">
      <x:c r="A21" s="32" t="s">
        <x:v>72</x:v>
      </x:c>
      <x:c r="B21" s="41" t="str">
        <x:f>IF(B5=0,"No levers entered yet. Put the provider's offer in one line at a time on the Rate Bridge.","They offered "&amp;TEXT(B7,"0.0%")&amp;", which is what leaves their bill. "&amp;IF(B8&gt;0,"We pick up "&amp;TEXT(B8,"#,##0")&amp;" somewhere else, so the net saving to the company is "&amp;TEXT(B9,"#,##0")&amp;", or "&amp;TEXT(B10,"0.0%")&amp;". ","Nothing has been recorded as a cost we pick up, so check that before you trust this. ")&amp;IF(B11&gt;0,B11&amp;IF(B11=1," lever costs the company more than it saves. "," levers cost the company more than they save. "),"")&amp;IF(B13&lt;B9,"Only "&amp;TEXT(B13,"#,##0")&amp;" of that is verified or contracted. ","")&amp;IF(B14&gt;0,B14&amp;IF(B14=1," lever has"," levers have")&amp;" a saving recorded with nothing given up: ask for the bridge before you agree. ","")&amp;IF(B16&gt;0,B16&amp;IF(B16=1," lever changes"," levers change")&amp;" the commercial model with no share or step-down agreed. ","")&amp;IF(B17&gt;0,B17&amp;" of "&amp;B5&amp;" levers are rated high risk. ","")&amp;IF(B20&lt;&gt;"","Per "&amp;'Rate Bridge'!$I$4&amp;", the provider's bill goes from "&amp;TEXT(B18,"0.00")&amp;" to "&amp;TEXT(B19,"0.00")&amp;", but all in for the company it is "&amp;TEXT(B20,"0.00")&amp;". Compare other providers against "&amp;TEXT(B20,"0.00")&amp;", not "&amp;TEXT(B19,"0.00")&amp;".",""))</x:f>
        <x:v>No levers entered yet. Put the provider's offer in one line at a time on the Rate Bridge.</x:v>
      </x:c>
      <x:c r="C21" s="41" t="str">
        <x:f>IF(C5=0,"No levers entered yet. Put the provider's offer in one line at a time on the Rate Bridge.","They offered "&amp;TEXT(C7,"0.0%")&amp;", which is what leaves their bill. "&amp;IF(C8&gt;0,"We pick up "&amp;TEXT(C8,"#,##0")&amp;" somewhere else, so the net saving to the company is "&amp;TEXT(C9,"#,##0")&amp;", or "&amp;TEXT(C10,"0.0%")&amp;". ","Nothing has been recorded as a cost we pick up, so check that before you trust this. ")&amp;IF(C11&gt;0,C11&amp;IF(C11=1," lever costs the company more than it saves. "," levers cost the company more than they save. "),"")&amp;IF(C13&lt;C9,"Only "&amp;TEXT(C13,"#,##0")&amp;" of that is verified or contracted. ","")&amp;IF(C14&gt;0,C14&amp;IF(C14=1," lever has"," levers have")&amp;" a saving recorded with nothing given up: ask for the bridge before you agree. ","")&amp;IF(C16&gt;0,C16&amp;IF(C16=1," lever changes"," levers change")&amp;" the commercial model with no share or step-down agreed. ","")&amp;IF(C17&gt;0,C17&amp;" of "&amp;C5&amp;" levers are rated high risk. ","")&amp;IF(C20&lt;&gt;"","Per "&amp;'Rate Bridge Example (fictional)'!$I$4&amp;", the provider's bill goes from "&amp;TEXT(C18,"0.00")&amp;" to "&amp;TEXT(C19,"0.00")&amp;", but all in for the company it is "&amp;TEXT(C20,"0.00")&amp;". Compare other providers against "&amp;TEXT(C20,"0.00")&amp;", not "&amp;TEXT(C19,"0.00")&amp;".",""))</x:f>
        <x:v>They offered 20.4%, which is what leaves their bill. We pick up 146,000 somewhere else, so the net saving to the company is 344,000, or 14.3%. 2 levers cost the company more than they save. Only 69,000 of that is verified or contracted. 3 of 8 levers are rated high risk. Per invoice, the provider's bill goes from 5.00 to 4.32, but all in for the company it is 4.65. Compare other providers against 4.65, not 4.32.</x:v>
      </x:c>
    </x:row>
    <x:row r="22" ht="15.75" customHeight="1"/>
    <x:row r="23" ht="15.75" customHeight="1">
      <x:c r="A23" s="42" t="s">
        <x:v>176</x:v>
      </x:c>
      <x:c r="B23" s="43" t="s">
        <x:v>177</x:v>
      </x:c>
      <x:c r="C23" s="43" t="s">
        <x:v>178</x:v>
      </x:c>
      <x:c r="D23" s="43" t="s">
        <x:v>179</x:v>
      </x:c>
      <x:c r="E23" s="43" t="s">
        <x:v>180</x:v>
      </x:c>
    </x:row>
    <x:row r="24" ht="15.75" customHeight="1">
      <x:c r="A24" s="26" t="s">
        <x:v>151</x:v>
      </x:c>
      <x:c r="B24" s="44" t="n">
        <x:f>SUMIFS('Rate Bridge'!$C$6:$C$45,'Rate Bridge'!$A$6:$A$45,$A24,'Rate Bridge'!$C$6:$C$45,"&gt;0")</x:f>
        <x:v>0</x:v>
      </x:c>
      <x:c r="C24" s="44" t="n">
        <x:f>SUMIFS('Rate Bridge'!$F$6:$F$45,'Rate Bridge'!$A$6:$A$45,$A24,'Rate Bridge'!$C$6:$C$45,"&gt;0")</x:f>
        <x:v>0</x:v>
      </x:c>
      <x:c r="D24" s="44" t="n">
        <x:f>SUMIFS('Rate Bridge'!$L$6:$L$45,'Rate Bridge'!$A$6:$A$45,$A24,'Rate Bridge'!$C$6:$C$45,"&gt;0")</x:f>
        <x:v>0</x:v>
      </x:c>
      <x:c r="E24" s="45" t="n">
        <x:f>COUNTIFS('Rate Bridge'!$A$6:$A$45,$A24,'Rate Bridge'!$C$6:$C$45,"&gt;0",'Rate Bridge'!$H$6:$H$45,"Modeled only")+COUNTIFS('Rate Bridge'!$A$6:$A$45,$A24,'Rate Bridge'!$C$6:$C$45,"&gt;0",'Rate Bridge'!$H$6:$H$45,"Provider asserted")</x:f>
        <x:v>0</x:v>
      </x:c>
    </x:row>
    <x:row r="25" ht="15.75" customHeight="1">
      <x:c r="A25" s="26" t="s">
        <x:v>152</x:v>
      </x:c>
      <x:c r="B25" s="44" t="n">
        <x:f>SUMIFS('Rate Bridge'!$C$6:$C$45,'Rate Bridge'!$A$6:$A$45,$A25,'Rate Bridge'!$C$6:$C$45,"&gt;0")</x:f>
        <x:v>0</x:v>
      </x:c>
      <x:c r="C25" s="44" t="n">
        <x:f>SUMIFS('Rate Bridge'!$F$6:$F$45,'Rate Bridge'!$A$6:$A$45,$A25,'Rate Bridge'!$C$6:$C$45,"&gt;0")</x:f>
        <x:v>0</x:v>
      </x:c>
      <x:c r="D25" s="44" t="n">
        <x:f>SUMIFS('Rate Bridge'!$L$6:$L$45,'Rate Bridge'!$A$6:$A$45,$A25,'Rate Bridge'!$C$6:$C$45,"&gt;0")</x:f>
        <x:v>0</x:v>
      </x:c>
      <x:c r="E25" s="45" t="n">
        <x:f>COUNTIFS('Rate Bridge'!$A$6:$A$45,$A25,'Rate Bridge'!$C$6:$C$45,"&gt;0",'Rate Bridge'!$H$6:$H$45,"Modeled only")+COUNTIFS('Rate Bridge'!$A$6:$A$45,$A25,'Rate Bridge'!$C$6:$C$45,"&gt;0",'Rate Bridge'!$H$6:$H$45,"Provider asserted")</x:f>
        <x:v>0</x:v>
      </x:c>
    </x:row>
    <x:row r="26" ht="15.75" customHeight="1">
      <x:c r="A26" s="26" t="s">
        <x:v>153</x:v>
      </x:c>
      <x:c r="B26" s="44" t="n">
        <x:f>SUMIFS('Rate Bridge'!$C$6:$C$45,'Rate Bridge'!$A$6:$A$45,$A26,'Rate Bridge'!$C$6:$C$45,"&gt;0")</x:f>
        <x:v>0</x:v>
      </x:c>
      <x:c r="C26" s="44" t="n">
        <x:f>SUMIFS('Rate Bridge'!$F$6:$F$45,'Rate Bridge'!$A$6:$A$45,$A26,'Rate Bridge'!$C$6:$C$45,"&gt;0")</x:f>
        <x:v>0</x:v>
      </x:c>
      <x:c r="D26" s="44" t="n">
        <x:f>SUMIFS('Rate Bridge'!$L$6:$L$45,'Rate Bridge'!$A$6:$A$45,$A26,'Rate Bridge'!$C$6:$C$45,"&gt;0")</x:f>
        <x:v>0</x:v>
      </x:c>
      <x:c r="E26" s="45" t="n">
        <x:f>COUNTIFS('Rate Bridge'!$A$6:$A$45,$A26,'Rate Bridge'!$C$6:$C$45,"&gt;0",'Rate Bridge'!$H$6:$H$45,"Modeled only")+COUNTIFS('Rate Bridge'!$A$6:$A$45,$A26,'Rate Bridge'!$C$6:$C$45,"&gt;0",'Rate Bridge'!$H$6:$H$45,"Provider asserted")</x:f>
        <x:v>0</x:v>
      </x:c>
    </x:row>
    <x:row r="27" ht="15.75" customHeight="1">
      <x:c r="A27" s="26" t="s">
        <x:v>154</x:v>
      </x:c>
      <x:c r="B27" s="44" t="n">
        <x:f>SUMIFS('Rate Bridge'!$C$6:$C$45,'Rate Bridge'!$A$6:$A$45,$A27,'Rate Bridge'!$C$6:$C$45,"&gt;0")</x:f>
        <x:v>0</x:v>
      </x:c>
      <x:c r="C27" s="44" t="n">
        <x:f>SUMIFS('Rate Bridge'!$F$6:$F$45,'Rate Bridge'!$A$6:$A$45,$A27,'Rate Bridge'!$C$6:$C$45,"&gt;0")</x:f>
        <x:v>0</x:v>
      </x:c>
      <x:c r="D27" s="44" t="n">
        <x:f>SUMIFS('Rate Bridge'!$L$6:$L$45,'Rate Bridge'!$A$6:$A$45,$A27,'Rate Bridge'!$C$6:$C$45,"&gt;0")</x:f>
        <x:v>0</x:v>
      </x:c>
      <x:c r="E27" s="45" t="n">
        <x:f>COUNTIFS('Rate Bridge'!$A$6:$A$45,$A27,'Rate Bridge'!$C$6:$C$45,"&gt;0",'Rate Bridge'!$H$6:$H$45,"Modeled only")+COUNTIFS('Rate Bridge'!$A$6:$A$45,$A27,'Rate Bridge'!$C$6:$C$45,"&gt;0",'Rate Bridge'!$H$6:$H$45,"Provider asserted")</x:f>
        <x:v>0</x:v>
      </x:c>
    </x:row>
    <x:row r="28" ht="15.75" customHeight="1">
      <x:c r="A28" s="26" t="s">
        <x:v>155</x:v>
      </x:c>
      <x:c r="B28" s="44" t="n">
        <x:f>SUMIFS('Rate Bridge'!$C$6:$C$45,'Rate Bridge'!$A$6:$A$45,$A28,'Rate Bridge'!$C$6:$C$45,"&gt;0")</x:f>
        <x:v>0</x:v>
      </x:c>
      <x:c r="C28" s="44" t="n">
        <x:f>SUMIFS('Rate Bridge'!$F$6:$F$45,'Rate Bridge'!$A$6:$A$45,$A28,'Rate Bridge'!$C$6:$C$45,"&gt;0")</x:f>
        <x:v>0</x:v>
      </x:c>
      <x:c r="D28" s="44" t="n">
        <x:f>SUMIFS('Rate Bridge'!$L$6:$L$45,'Rate Bridge'!$A$6:$A$45,$A28,'Rate Bridge'!$C$6:$C$45,"&gt;0")</x:f>
        <x:v>0</x:v>
      </x:c>
      <x:c r="E28" s="45" t="n">
        <x:f>COUNTIFS('Rate Bridge'!$A$6:$A$45,$A28,'Rate Bridge'!$C$6:$C$45,"&gt;0",'Rate Bridge'!$H$6:$H$45,"Modeled only")+COUNTIFS('Rate Bridge'!$A$6:$A$45,$A28,'Rate Bridge'!$C$6:$C$45,"&gt;0",'Rate Bridge'!$H$6:$H$45,"Provider asserted")</x:f>
        <x:v>0</x:v>
      </x:c>
    </x:row>
    <x:row r="29" ht="15.75" customHeight="1">
      <x:c r="A29" s="26" t="s">
        <x:v>156</x:v>
      </x:c>
      <x:c r="B29" s="44" t="n">
        <x:f>SUMIFS('Rate Bridge'!$C$6:$C$45,'Rate Bridge'!$A$6:$A$45,$A29,'Rate Bridge'!$C$6:$C$45,"&gt;0")</x:f>
        <x:v>0</x:v>
      </x:c>
      <x:c r="C29" s="44" t="n">
        <x:f>SUMIFS('Rate Bridge'!$F$6:$F$45,'Rate Bridge'!$A$6:$A$45,$A29,'Rate Bridge'!$C$6:$C$45,"&gt;0")</x:f>
        <x:v>0</x:v>
      </x:c>
      <x:c r="D29" s="44" t="n">
        <x:f>SUMIFS('Rate Bridge'!$L$6:$L$45,'Rate Bridge'!$A$6:$A$45,$A29,'Rate Bridge'!$C$6:$C$45,"&gt;0")</x:f>
        <x:v>0</x:v>
      </x:c>
      <x:c r="E29" s="45" t="n">
        <x:f>COUNTIFS('Rate Bridge'!$A$6:$A$45,$A29,'Rate Bridge'!$C$6:$C$45,"&gt;0",'Rate Bridge'!$H$6:$H$45,"Modeled only")+COUNTIFS('Rate Bridge'!$A$6:$A$45,$A29,'Rate Bridge'!$C$6:$C$45,"&gt;0",'Rate Bridge'!$H$6:$H$45,"Provider asserted")</x:f>
        <x:v>0</x:v>
      </x:c>
    </x:row>
    <x:row r="30" ht="15.75" customHeight="1">
      <x:c r="A30" s="26" t="s">
        <x:v>124</x:v>
      </x:c>
      <x:c r="B30" s="44" t="n">
        <x:f>SUMIFS('Rate Bridge'!$C$6:$C$45,'Rate Bridge'!$A$6:$A$45,$A30,'Rate Bridge'!$C$6:$C$45,"&gt;0")</x:f>
        <x:v>0</x:v>
      </x:c>
      <x:c r="C30" s="44" t="n">
        <x:f>SUMIFS('Rate Bridge'!$F$6:$F$45,'Rate Bridge'!$A$6:$A$45,$A30,'Rate Bridge'!$C$6:$C$45,"&gt;0")</x:f>
        <x:v>0</x:v>
      </x:c>
      <x:c r="D30" s="44" t="n">
        <x:f>SUMIFS('Rate Bridge'!$L$6:$L$45,'Rate Bridge'!$A$6:$A$45,$A30,'Rate Bridge'!$C$6:$C$45,"&gt;0")</x:f>
        <x:v>0</x:v>
      </x:c>
      <x:c r="E30" s="45" t="n">
        <x:f>COUNTIFS('Rate Bridge'!$A$6:$A$45,$A30,'Rate Bridge'!$C$6:$C$45,"&gt;0",'Rate Bridge'!$H$6:$H$45,"Modeled only")+COUNTIFS('Rate Bridge'!$A$6:$A$45,$A30,'Rate Bridge'!$C$6:$C$45,"&gt;0",'Rate Bridge'!$H$6:$H$45,"Provider asserted")</x:f>
        <x:v>0</x:v>
      </x:c>
    </x:row>
    <x:row r="31" ht="15.75" customHeight="1"/>
    <x:row r="32" ht="15.75" customHeight="1">
      <x:c r="A32" s="42" t="s">
        <x:v>181</x:v>
      </x:c>
      <x:c r="B32" s="43" t="s">
        <x:v>177</x:v>
      </x:c>
      <x:c r="C32" s="43" t="s">
        <x:v>178</x:v>
      </x:c>
      <x:c r="D32" s="43" t="s">
        <x:v>179</x:v>
      </x:c>
      <x:c r="E32" s="43" t="s">
        <x:v>180</x:v>
      </x:c>
    </x:row>
    <x:row r="33" ht="15.75" customHeight="1">
      <x:c r="A33" s="26" t="s">
        <x:v>151</x:v>
      </x:c>
      <x:c r="B33" s="44" t="n">
        <x:f>SUMIFS('Rate Bridge Example (fictional)'!$C$6:$C$45,'Rate Bridge Example (fictional)'!$A$6:$A$45,$A33,'Rate Bridge Example (fictional)'!$C$6:$C$45,"&gt;0")</x:f>
        <x:v>130000</x:v>
      </x:c>
      <x:c r="C33" s="44" t="n">
        <x:f>SUMIFS('Rate Bridge Example (fictional)'!$F$6:$F$45,'Rate Bridge Example (fictional)'!$A$6:$A$45,$A33,'Rate Bridge Example (fictional)'!$C$6:$C$45,"&gt;0")</x:f>
        <x:v>81000</x:v>
      </x:c>
      <x:c r="D33" s="44" t="n">
        <x:f>SUMIFS('Rate Bridge Example (fictional)'!$L$6:$L$45,'Rate Bridge Example (fictional)'!$A$6:$A$45,$A33,'Rate Bridge Example (fictional)'!$C$6:$C$45,"&gt;0")</x:f>
        <x:v>49000</x:v>
      </x:c>
      <x:c r="E33" s="45" t="n">
        <x:f>COUNTIFS('Rate Bridge Example (fictional)'!$A$6:$A$45,$A33,'Rate Bridge Example (fictional)'!$C$6:$C$45,"&gt;0",'Rate Bridge Example (fictional)'!$H$6:$H$45,"Modeled only")+COUNTIFS('Rate Bridge Example (fictional)'!$A$6:$A$45,$A33,'Rate Bridge Example (fictional)'!$C$6:$C$45,"&gt;0",'Rate Bridge Example (fictional)'!$H$6:$H$45,"Provider asserted")</x:f>
        <x:v>0</x:v>
      </x:c>
    </x:row>
    <x:row r="34" ht="15.75" customHeight="1">
      <x:c r="A34" s="26" t="s">
        <x:v>152</x:v>
      </x:c>
      <x:c r="B34" s="44" t="n">
        <x:f>SUMIFS('Rate Bridge Example (fictional)'!$C$6:$C$45,'Rate Bridge Example (fictional)'!$A$6:$A$45,$A34,'Rate Bridge Example (fictional)'!$C$6:$C$45,"&gt;0")</x:f>
        <x:v>168000</x:v>
      </x:c>
      <x:c r="C34" s="44" t="n">
        <x:f>SUMIFS('Rate Bridge Example (fictional)'!$F$6:$F$45,'Rate Bridge Example (fictional)'!$A$6:$A$45,$A34,'Rate Bridge Example (fictional)'!$C$6:$C$45,"&gt;0")</x:f>
        <x:v>41000</x:v>
      </x:c>
      <x:c r="D34" s="44" t="n">
        <x:f>SUMIFS('Rate Bridge Example (fictional)'!$L$6:$L$45,'Rate Bridge Example (fictional)'!$A$6:$A$45,$A34,'Rate Bridge Example (fictional)'!$C$6:$C$45,"&gt;0")</x:f>
        <x:v>127000</x:v>
      </x:c>
      <x:c r="E34" s="45" t="n">
        <x:f>COUNTIFS('Rate Bridge Example (fictional)'!$A$6:$A$45,$A34,'Rate Bridge Example (fictional)'!$C$6:$C$45,"&gt;0",'Rate Bridge Example (fictional)'!$H$6:$H$45,"Modeled only")+COUNTIFS('Rate Bridge Example (fictional)'!$A$6:$A$45,$A34,'Rate Bridge Example (fictional)'!$C$6:$C$45,"&gt;0",'Rate Bridge Example (fictional)'!$H$6:$H$45,"Provider asserted")</x:f>
        <x:v>2</x:v>
      </x:c>
    </x:row>
    <x:row r="35" ht="15.75" customHeight="1">
      <x:c r="A35" s="26" t="s">
        <x:v>153</x:v>
      </x:c>
      <x:c r="B35" s="44" t="n">
        <x:f>SUMIFS('Rate Bridge Example (fictional)'!$C$6:$C$45,'Rate Bridge Example (fictional)'!$A$6:$A$45,$A35,'Rate Bridge Example (fictional)'!$C$6:$C$45,"&gt;0")</x:f>
        <x:v>120000</x:v>
      </x:c>
      <x:c r="C35" s="44" t="n">
        <x:f>SUMIFS('Rate Bridge Example (fictional)'!$F$6:$F$45,'Rate Bridge Example (fictional)'!$A$6:$A$45,$A35,'Rate Bridge Example (fictional)'!$C$6:$C$45,"&gt;0")</x:f>
        <x:v>0</x:v>
      </x:c>
      <x:c r="D35" s="44" t="n">
        <x:f>SUMIFS('Rate Bridge Example (fictional)'!$L$6:$L$45,'Rate Bridge Example (fictional)'!$A$6:$A$45,$A35,'Rate Bridge Example (fictional)'!$C$6:$C$45,"&gt;0")</x:f>
        <x:v>120000</x:v>
      </x:c>
      <x:c r="E35" s="45" t="n">
        <x:f>COUNTIFS('Rate Bridge Example (fictional)'!$A$6:$A$45,$A35,'Rate Bridge Example (fictional)'!$C$6:$C$45,"&gt;0",'Rate Bridge Example (fictional)'!$H$6:$H$45,"Modeled only")+COUNTIFS('Rate Bridge Example (fictional)'!$A$6:$A$45,$A35,'Rate Bridge Example (fictional)'!$C$6:$C$45,"&gt;0",'Rate Bridge Example (fictional)'!$H$6:$H$45,"Provider asserted")</x:f>
        <x:v>1</x:v>
      </x:c>
    </x:row>
    <x:row r="36" ht="15.75" customHeight="1">
      <x:c r="A36" s="26" t="s">
        <x:v>154</x:v>
      </x:c>
      <x:c r="B36" s="44" t="n">
        <x:f>SUMIFS('Rate Bridge Example (fictional)'!$C$6:$C$45,'Rate Bridge Example (fictional)'!$A$6:$A$45,$A36,'Rate Bridge Example (fictional)'!$C$6:$C$45,"&gt;0")</x:f>
        <x:v>36000</x:v>
      </x:c>
      <x:c r="C36" s="44" t="n">
        <x:f>SUMIFS('Rate Bridge Example (fictional)'!$F$6:$F$45,'Rate Bridge Example (fictional)'!$A$6:$A$45,$A36,'Rate Bridge Example (fictional)'!$C$6:$C$45,"&gt;0")</x:f>
        <x:v>24000</x:v>
      </x:c>
      <x:c r="D36" s="44" t="n">
        <x:f>SUMIFS('Rate Bridge Example (fictional)'!$L$6:$L$45,'Rate Bridge Example (fictional)'!$A$6:$A$45,$A36,'Rate Bridge Example (fictional)'!$C$6:$C$45,"&gt;0")</x:f>
        <x:v>12000</x:v>
      </x:c>
      <x:c r="E36" s="45" t="n">
        <x:f>COUNTIFS('Rate Bridge Example (fictional)'!$A$6:$A$45,$A36,'Rate Bridge Example (fictional)'!$C$6:$C$45,"&gt;0",'Rate Bridge Example (fictional)'!$H$6:$H$45,"Modeled only")+COUNTIFS('Rate Bridge Example (fictional)'!$A$6:$A$45,$A36,'Rate Bridge Example (fictional)'!$C$6:$C$45,"&gt;0",'Rate Bridge Example (fictional)'!$H$6:$H$45,"Provider asserted")</x:f>
        <x:v>1</x:v>
      </x:c>
    </x:row>
    <x:row r="37" ht="15.75" customHeight="1">
      <x:c r="A37" s="26" t="s">
        <x:v>155</x:v>
      </x:c>
      <x:c r="B37" s="44" t="n">
        <x:f>SUMIFS('Rate Bridge Example (fictional)'!$C$6:$C$45,'Rate Bridge Example (fictional)'!$A$6:$A$45,$A37,'Rate Bridge Example (fictional)'!$C$6:$C$45,"&gt;0")</x:f>
        <x:v>24000</x:v>
      </x:c>
      <x:c r="C37" s="44" t="n">
        <x:f>SUMIFS('Rate Bridge Example (fictional)'!$F$6:$F$45,'Rate Bridge Example (fictional)'!$A$6:$A$45,$A37,'Rate Bridge Example (fictional)'!$C$6:$C$45,"&gt;0")</x:f>
        <x:v>0</x:v>
      </x:c>
      <x:c r="D37" s="44" t="n">
        <x:f>SUMIFS('Rate Bridge Example (fictional)'!$L$6:$L$45,'Rate Bridge Example (fictional)'!$A$6:$A$45,$A37,'Rate Bridge Example (fictional)'!$C$6:$C$45,"&gt;0")</x:f>
        <x:v>24000</x:v>
      </x:c>
      <x:c r="E37" s="45" t="n">
        <x:f>COUNTIFS('Rate Bridge Example (fictional)'!$A$6:$A$45,$A37,'Rate Bridge Example (fictional)'!$C$6:$C$45,"&gt;0",'Rate Bridge Example (fictional)'!$H$6:$H$45,"Modeled only")+COUNTIFS('Rate Bridge Example (fictional)'!$A$6:$A$45,$A37,'Rate Bridge Example (fictional)'!$C$6:$C$45,"&gt;0",'Rate Bridge Example (fictional)'!$H$6:$H$45,"Provider asserted")</x:f>
        <x:v>1</x:v>
      </x:c>
    </x:row>
    <x:row r="38" ht="15.75" customHeight="1">
      <x:c r="A38" s="26" t="s">
        <x:v>156</x:v>
      </x:c>
      <x:c r="B38" s="44" t="n">
        <x:f>SUMIFS('Rate Bridge Example (fictional)'!$C$6:$C$45,'Rate Bridge Example (fictional)'!$A$6:$A$45,$A38,'Rate Bridge Example (fictional)'!$C$6:$C$45,"&gt;0")</x:f>
        <x:v>0</x:v>
      </x:c>
      <x:c r="C38" s="44" t="n">
        <x:f>SUMIFS('Rate Bridge Example (fictional)'!$F$6:$F$45,'Rate Bridge Example (fictional)'!$A$6:$A$45,$A38,'Rate Bridge Example (fictional)'!$C$6:$C$45,"&gt;0")</x:f>
        <x:v>0</x:v>
      </x:c>
      <x:c r="D38" s="44" t="n">
        <x:f>SUMIFS('Rate Bridge Example (fictional)'!$L$6:$L$45,'Rate Bridge Example (fictional)'!$A$6:$A$45,$A38,'Rate Bridge Example (fictional)'!$C$6:$C$45,"&gt;0")</x:f>
        <x:v>0</x:v>
      </x:c>
      <x:c r="E38" s="45" t="n">
        <x:f>COUNTIFS('Rate Bridge Example (fictional)'!$A$6:$A$45,$A38,'Rate Bridge Example (fictional)'!$C$6:$C$45,"&gt;0",'Rate Bridge Example (fictional)'!$H$6:$H$45,"Modeled only")+COUNTIFS('Rate Bridge Example (fictional)'!$A$6:$A$45,$A38,'Rate Bridge Example (fictional)'!$C$6:$C$45,"&gt;0",'Rate Bridge Example (fictional)'!$H$6:$H$45,"Provider asserted")</x:f>
        <x:v>0</x:v>
      </x:c>
    </x:row>
    <x:row r="39" ht="15.75" customHeight="1">
      <x:c r="A39" s="26" t="s">
        <x:v>124</x:v>
      </x:c>
      <x:c r="B39" s="44" t="n">
        <x:f>SUMIFS('Rate Bridge Example (fictional)'!$C$6:$C$45,'Rate Bridge Example (fictional)'!$A$6:$A$45,$A39,'Rate Bridge Example (fictional)'!$C$6:$C$45,"&gt;0")</x:f>
        <x:v>12000</x:v>
      </x:c>
      <x:c r="C39" s="44" t="n">
        <x:f>SUMIFS('Rate Bridge Example (fictional)'!$F$6:$F$45,'Rate Bridge Example (fictional)'!$A$6:$A$45,$A39,'Rate Bridge Example (fictional)'!$C$6:$C$45,"&gt;0")</x:f>
        <x:v>0</x:v>
      </x:c>
      <x:c r="D39" s="44" t="n">
        <x:f>SUMIFS('Rate Bridge Example (fictional)'!$L$6:$L$45,'Rate Bridge Example (fictional)'!$A$6:$A$45,$A39,'Rate Bridge Example (fictional)'!$C$6:$C$45,"&gt;0")</x:f>
        <x:v>12000</x:v>
      </x:c>
      <x:c r="E39" s="45" t="n">
        <x:f>COUNTIFS('Rate Bridge Example (fictional)'!$A$6:$A$45,$A39,'Rate Bridge Example (fictional)'!$C$6:$C$45,"&gt;0",'Rate Bridge Example (fictional)'!$H$6:$H$45,"Modeled only")+COUNTIFS('Rate Bridge Example (fictional)'!$A$6:$A$45,$A39,'Rate Bridge Example (fictional)'!$C$6:$C$45,"&gt;0",'Rate Bridge Example (fictional)'!$H$6:$H$45,"Provider asserted")</x:f>
        <x:v>0</x:v>
      </x:c>
    </x:row>
    <x:row r="40" ht="15.75" customHeight="1"/>
    <x:row r="41" ht="15.75" customHeight="1"/>
    <x:row r="42" ht="18" customHeight="1">
      <x:c r="A42" s="48" t="s">
        <x:v>182</x:v>
      </x:c>
    </x:row>
    <x:row r="43" ht="30" customHeight="1">
      <x:c r="A43" s="49" t="s">
        <x:v>183</x:v>
      </x:c>
    </x:row>
    <x:row r="44" ht="30" customHeight="1">
      <x:c r="A44" s="49" t="s">
        <x:v>184</x:v>
      </x:c>
    </x:row>
    <x:row r="45" ht="30" customHeight="1">
      <x:c r="A45" s="49" t="s">
        <x:v>185</x:v>
      </x:c>
    </x:row>
    <x:row r="46" ht="30" customHeight="1">
      <x:c r="A46" s="49" t="s">
        <x:v>186</x:v>
      </x:c>
    </x:row>
    <x:row r="47" ht="30" customHeight="1">
      <x:c r="A47" s="49" t="s">
        <x:v>187</x:v>
      </x:c>
    </x:row>
    <x:row r="48" ht="30" customHeight="1">
      <x:c r="A48" s="49" t="s">
        <x:v>188</x:v>
      </x:c>
    </x:row>
    <x:row r="49" ht="30" customHeight="1">
      <x:c r="A49" s="49" t="s">
        <x:v>189</x:v>
      </x:c>
    </x:row>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mergeCells>
    <x:mergeCell ref="A48:E48"/>
    <x:mergeCell ref="A49:E49"/>
    <x:mergeCell ref="A2:E2"/>
    <x:mergeCell ref="A42:E42"/>
    <x:mergeCell ref="A43:E43"/>
    <x:mergeCell ref="A44:E44"/>
    <x:mergeCell ref="A45:E45"/>
    <x:mergeCell ref="A46:E46"/>
    <x:mergeCell ref="A47:E47"/>
  </x:mergeCells>
  <x:pageMargins left="0.7" right="0.7" top="0.75" bottom="0.75" header="0.3" footer="0.3"/>
</x:worksheet>
</file>

<file path=xl/worksheets/sheet7.xml><?xml version="1.0" encoding="utf-8"?>
<x:worksheet xmlns:x="http://schemas.openxmlformats.org/spreadsheetml/2006/main">
  <x:sheetViews>
    <x:sheetView workbookViewId="0">
      <x:pane ySplit="5" topLeftCell="A6" activePane="bottomLeft" state="frozen"/>
    </x:sheetView>
  </x:sheetViews>
  <x:sheetFormatPr defaultColWidth="12.630000114440918" defaultRowHeight="15"/>
  <x:cols>
    <x:col min="1" max="1" width="26" customWidth="1"/>
    <x:col min="2" max="2" width="44" customWidth="1"/>
    <x:col min="3" max="3" width="15" customWidth="1"/>
    <x:col min="4" max="4" width="26" customWidth="1"/>
    <x:col min="5" max="5" width="44" customWidth="1"/>
    <x:col min="6" max="6" width="14" customWidth="1"/>
    <x:col min="7" max="7" width="22" customWidth="1"/>
    <x:col min="8" max="8" width="20" customWidth="1"/>
    <x:col min="9" max="9" width="11" customWidth="1"/>
    <x:col min="10" max="10" width="14" customWidth="1"/>
    <x:col min="11" max="11" width="20" customWidth="1"/>
    <x:col min="12" max="12" width="16" customWidth="1"/>
    <x:col min="13" max="13" width="40" customWidth="1"/>
    <x:col min="14" max="14" width="44" customWidth="1"/>
    <x:col min="15" max="26" width="8.630000114440918" customWidth="1"/>
  </x:cols>
  <x:sheetData>
    <x:row r="1">
      <x:c r="A1" s="24" t="s">
        <x:v>21</x:v>
      </x:c>
    </x:row>
    <x:row r="2" ht="44.25" customHeight="1">
      <x:c r="A2" s="3" t="s">
        <x:v>190</x:v>
      </x:c>
      <x:c r="H2" s="3"/>
      <x:c r="I2" s="3"/>
      <x:c r="J2" s="3"/>
      <x:c r="K2" s="3"/>
      <x:c r="L2" s="3"/>
      <x:c r="M2" s="3"/>
      <x:c r="N2" s="3"/>
    </x:row>
    <x:row r="3">
      <x:c r="A3" s="25" t="s">
        <x:v>130</x:v>
      </x:c>
      <x:c r="C3" s="25" t="s">
        <x:v>131</x:v>
      </x:c>
      <x:c r="E3" s="25" t="s">
        <x:v>132</x:v>
      </x:c>
      <x:c r="G3" s="25" t="s">
        <x:v>133</x:v>
      </x:c>
      <x:c r="I3" s="25" t="s">
        <x:v>134</x:v>
      </x:c>
      <x:c r="K3" s="25" t="s">
        <x:v>135</x:v>
      </x:c>
      <x:c r="M3" s="25" t="s">
        <x:v>136</x:v>
      </x:c>
    </x:row>
    <x:row r="4">
      <x:c r="A4" s="26" t="s">
        <x:v>191</x:v>
      </x:c>
      <x:c r="C4" s="26" t="s">
        <x:v>192</x:v>
      </x:c>
      <x:c r="E4" s="27">
        <x:v>2400000.0</x:v>
      </x:c>
      <x:c r="G4" s="28">
        <x:v>480000.0</x:v>
      </x:c>
      <x:c r="I4" s="26" t="s">
        <x:v>193</x:v>
      </x:c>
      <x:c r="K4" s="28">
        <x:v>442000.0</x:v>
      </x:c>
      <x:c r="M4" s="29">
        <x:v>46335.0</x:v>
      </x:c>
    </x:row>
    <x:row r="5" ht="31.5" customHeight="1">
      <x:c r="A5" s="31" t="s">
        <x:v>138</x:v>
      </x:c>
      <x:c r="B5" s="31" t="s">
        <x:v>139</x:v>
      </x:c>
      <x:c r="C5" s="31" t="s">
        <x:v>140</x:v>
      </x:c>
      <x:c r="D5" s="31" t="s">
        <x:v>141</x:v>
      </x:c>
      <x:c r="E5" s="31" t="s">
        <x:v>142</x:v>
      </x:c>
      <x:c r="F5" s="31" t="s">
        <x:v>143</x:v>
      </x:c>
      <x:c r="G5" s="31" t="s">
        <x:v>144</x:v>
      </x:c>
      <x:c r="H5" s="31" t="s">
        <x:v>145</x:v>
      </x:c>
      <x:c r="I5" s="31" t="s">
        <x:v>146</x:v>
      </x:c>
      <x:c r="J5" s="31" t="s">
        <x:v>147</x:v>
      </x:c>
      <x:c r="K5" s="31" t="s">
        <x:v>148</x:v>
      </x:c>
      <x:c r="L5" s="31" t="s">
        <x:v>149</x:v>
      </x:c>
      <x:c r="M5" s="31" t="s">
        <x:v>42</x:v>
      </x:c>
      <x:c r="N5" s="31" t="s">
        <x:v>150</x:v>
      </x:c>
    </x:row>
    <x:row r="6" ht="33.75" customHeight="1">
      <x:c r="A6" s="35" t="s">
        <x:v>151</x:v>
      </x:c>
      <x:c r="B6" s="35" t="s">
        <x:v>194</x:v>
      </x:c>
      <x:c r="C6" s="36">
        <x:v>76000.0</x:v>
      </x:c>
      <x:c r="D6" s="35" t="s">
        <x:v>195</x:v>
      </x:c>
      <x:c r="E6" s="35" t="s">
        <x:v>196</x:v>
      </x:c>
      <x:c r="F6" s="36">
        <x:v>19000.0</x:v>
      </x:c>
      <x:c r="G6" s="35" t="s">
        <x:v>197</x:v>
      </x:c>
      <x:c r="H6" s="35" t="s">
        <x:v>198</x:v>
      </x:c>
      <x:c r="I6" s="38">
        <x:v>46388.0</x:v>
      </x:c>
      <x:c r="J6" s="39"/>
      <x:c r="K6" s="35" t="s">
        <x:v>122</x:v>
      </x:c>
      <x:c r="L6" s="36" t="n">
        <x:f t="shared" ref="L6:L45" si="1">IF($C6="",0,IF(AND($D6&lt;&gt;"Leaves our cost base",$F6=""),0,$C6-N($F6)))</x:f>
        <x:v>57000</x:v>
      </x:c>
      <x:c r="M6" s="35" t="str">
        <x:f t="shared" ref="M6:M45" si="2">IF($C6="","",IF($E6="","Saving recorded, nothing recorded as given up. Ask for the bridge on this line.",IF($D6="Unknown","Where this saving lands is not decided yet.",IF(AND($D6&lt;&gt;"Leaves our cost base",$F6=""),"This moves cost to someone else. Put their cost in the next column before you count it.",IF($L6&lt;0,"Costs the company more than it saves.",IF($D6&lt;&gt;"Leaves our cost base","Moves cost to another team. Only the difference is a company saving.",IF(AND($A6="Automation",$J6=""),"Automation saving with no agreed share of the benefit.",IF(AND($A6="Commercial model change",$J6=""),"Model change with no productivity commitment recorded.",IF(AND($A6="Straight margin concession",$H6&lt;&gt;"Contracted with a date"),"Margin concession that is not contracted. Ask where it comes from.",IF(OR($H6="Modeled only",$H6="Provider asserted"),"Not verified by us yet.",""))))))))))</x:f>
      </x:c>
      <x:c r="N6" s="35" t="s">
        <x:v>199</x:v>
      </x:c>
    </x:row>
    <x:row r="7" ht="33.75" customHeight="1">
      <x:c r="A7" s="35" t="s">
        <x:v>152</x:v>
      </x:c>
      <x:c r="B7" s="35" t="s">
        <x:v>200</x:v>
      </x:c>
      <x:c r="C7" s="36">
        <x:v>132000.0</x:v>
      </x:c>
      <x:c r="D7" s="35" t="s">
        <x:v>195</x:v>
      </x:c>
      <x:c r="E7" s="35" t="s">
        <x:v>201</x:v>
      </x:c>
      <x:c r="F7" s="36"/>
      <x:c r="G7" s="35" t="s">
        <x:v>202</x:v>
      </x:c>
      <x:c r="H7" s="35" t="s">
        <x:v>203</x:v>
      </x:c>
      <x:c r="I7" s="38">
        <x:v>46388.0</x:v>
      </x:c>
      <x:c r="J7" s="39"/>
      <x:c r="K7" s="35" t="s">
        <x:v>96</x:v>
      </x:c>
      <x:c r="L7" s="36">
        <x:f t="shared" si="1"/>
        <x:v>132000</x:v>
      </x:c>
      <x:c r="M7" s="35" t="str">
        <x:f t="shared" si="2"/>
        <x:v>Not verified by us yet.</x:v>
      </x:c>
      <x:c r="N7" s="35" t="s">
        <x:v>204</x:v>
      </x:c>
    </x:row>
    <x:row r="8" ht="33.75" customHeight="1">
      <x:c r="A8" s="35" t="s">
        <x:v>153</x:v>
      </x:c>
      <x:c r="B8" s="35" t="s">
        <x:v>205</x:v>
      </x:c>
      <x:c r="C8" s="36">
        <x:v>120000.0</x:v>
      </x:c>
      <x:c r="D8" s="35" t="s">
        <x:v>195</x:v>
      </x:c>
      <x:c r="E8" s="35" t="s">
        <x:v>206</x:v>
      </x:c>
      <x:c r="F8" s="36"/>
      <x:c r="G8" s="35" t="s">
        <x:v>207</x:v>
      </x:c>
      <x:c r="H8" s="35" t="s">
        <x:v>208</x:v>
      </x:c>
      <x:c r="I8" s="38">
        <x:v>46569.0</x:v>
      </x:c>
      <x:c r="J8" s="39">
        <x:v>0.5</x:v>
      </x:c>
      <x:c r="K8" s="35" t="s">
        <x:v>96</x:v>
      </x:c>
      <x:c r="L8" s="36">
        <x:f t="shared" si="1"/>
        <x:v>120000</x:v>
      </x:c>
      <x:c r="M8" s="35" t="str">
        <x:f t="shared" si="2"/>
        <x:v>Not verified by us yet.</x:v>
      </x:c>
      <x:c r="N8" s="35" t="s">
        <x:v>209</x:v>
      </x:c>
    </x:row>
    <x:row r="9" ht="33.75" customHeight="1">
      <x:c r="A9" s="35" t="s">
        <x:v>154</x:v>
      </x:c>
      <x:c r="B9" s="35" t="s">
        <x:v>210</x:v>
      </x:c>
      <x:c r="C9" s="36">
        <x:v>36000.0</x:v>
      </x:c>
      <x:c r="D9" s="35" t="s">
        <x:v>195</x:v>
      </x:c>
      <x:c r="E9" s="35" t="s">
        <x:v>211</x:v>
      </x:c>
      <x:c r="F9" s="36">
        <x:v>24000.0</x:v>
      </x:c>
      <x:c r="G9" s="35" t="s">
        <x:v>212</x:v>
      </x:c>
      <x:c r="H9" s="35" t="s">
        <x:v>208</x:v>
      </x:c>
      <x:c r="I9" s="38">
        <x:v>46388.0</x:v>
      </x:c>
      <x:c r="J9" s="39"/>
      <x:c r="K9" s="35" t="s">
        <x:v>89</x:v>
      </x:c>
      <x:c r="L9" s="36">
        <x:f t="shared" si="1"/>
        <x:v>12000</x:v>
      </x:c>
      <x:c r="M9" s="35" t="str">
        <x:f t="shared" si="2"/>
        <x:v>Model change with no productivity commitment recorded.</x:v>
      </x:c>
      <x:c r="N9" s="35" t="s">
        <x:v>213</x:v>
      </x:c>
    </x:row>
    <x:row r="10" ht="33.75" customHeight="1">
      <x:c r="A10" s="35" t="s">
        <x:v>155</x:v>
      </x:c>
      <x:c r="B10" s="35" t="s">
        <x:v>214</x:v>
      </x:c>
      <x:c r="C10" s="36">
        <x:v>24000.0</x:v>
      </x:c>
      <x:c r="D10" s="35" t="s">
        <x:v>195</x:v>
      </x:c>
      <x:c r="E10" s="35"/>
      <x:c r="F10" s="36"/>
      <x:c r="G10" s="35" t="s">
        <x:v>215</x:v>
      </x:c>
      <x:c r="H10" s="35" t="s">
        <x:v>203</x:v>
      </x:c>
      <x:c r="I10" s="38">
        <x:v>46388.0</x:v>
      </x:c>
      <x:c r="J10" s="39"/>
      <x:c r="K10" s="35" t="s">
        <x:v>89</x:v>
      </x:c>
      <x:c r="L10" s="36">
        <x:f t="shared" si="1"/>
        <x:v>24000</x:v>
      </x:c>
      <x:c r="M10" s="35" t="str">
        <x:f t="shared" si="2"/>
        <x:v>Saving recorded, nothing recorded as given up. Ask for the bridge on this line.</x:v>
      </x:c>
      <x:c r="N10" s="35" t="s">
        <x:v>216</x:v>
      </x:c>
    </x:row>
    <x:row r="11" ht="33.75" customHeight="1">
      <x:c r="A11" s="35" t="s">
        <x:v>151</x:v>
      </x:c>
      <x:c r="B11" s="35" t="s">
        <x:v>217</x:v>
      </x:c>
      <x:c r="C11" s="36">
        <x:v>54000.0</x:v>
      </x:c>
      <x:c r="D11" s="35" t="s">
        <x:v>218</x:v>
      </x:c>
      <x:c r="E11" s="35" t="s">
        <x:v>219</x:v>
      </x:c>
      <x:c r="F11" s="36">
        <x:v>62000.0</x:v>
      </x:c>
      <x:c r="G11" s="35" t="s">
        <x:v>220</x:v>
      </x:c>
      <x:c r="H11" s="35" t="s">
        <x:v>198</x:v>
      </x:c>
      <x:c r="I11" s="38">
        <x:v>46388.0</x:v>
      </x:c>
      <x:c r="J11" s="39"/>
      <x:c r="K11" s="35" t="s">
        <x:v>96</x:v>
      </x:c>
      <x:c r="L11" s="36">
        <x:f t="shared" si="1"/>
        <x:v>-8000</x:v>
      </x:c>
      <x:c r="M11" s="35" t="str">
        <x:f t="shared" si="2"/>
        <x:v>Costs the company more than it saves.</x:v>
      </x:c>
      <x:c r="N11" s="35" t="s">
        <x:v>221</x:v>
      </x:c>
    </x:row>
    <x:row r="12" ht="33.75" customHeight="1">
      <x:c r="A12" s="35" t="s">
        <x:v>124</x:v>
      </x:c>
      <x:c r="B12" s="35" t="s">
        <x:v>222</x:v>
      </x:c>
      <x:c r="C12" s="36">
        <x:v>12000.0</x:v>
      </x:c>
      <x:c r="D12" s="35" t="s">
        <x:v>195</x:v>
      </x:c>
      <x:c r="E12" s="35" t="s">
        <x:v>223</x:v>
      </x:c>
      <x:c r="F12" s="36"/>
      <x:c r="G12" s="35" t="s">
        <x:v>224</x:v>
      </x:c>
      <x:c r="H12" s="35" t="s">
        <x:v>225</x:v>
      </x:c>
      <x:c r="I12" s="38">
        <x:v>46388.0</x:v>
      </x:c>
      <x:c r="J12" s="39"/>
      <x:c r="K12" s="35" t="s">
        <x:v>122</x:v>
      </x:c>
      <x:c r="L12" s="36">
        <x:f t="shared" si="1"/>
        <x:v>12000</x:v>
      </x:c>
      <x:c r="M12" s="35" t="str">
        <x:f t="shared" si="2"/>
      </x:c>
      <x:c r="N12" s="35" t="s">
        <x:v>226</x:v>
      </x:c>
    </x:row>
    <x:row r="13" ht="33.75" customHeight="1">
      <x:c r="A13" s="35" t="s">
        <x:v>152</x:v>
      </x:c>
      <x:c r="B13" s="35" t="s">
        <x:v>227</x:v>
      </x:c>
      <x:c r="C13" s="36">
        <x:v>36000.0</x:v>
      </x:c>
      <x:c r="D13" s="35" t="s">
        <x:v>218</x:v>
      </x:c>
      <x:c r="E13" s="35" t="s">
        <x:v>228</x:v>
      </x:c>
      <x:c r="F13" s="36">
        <x:v>41000.0</x:v>
      </x:c>
      <x:c r="G13" s="35" t="s">
        <x:v>229</x:v>
      </x:c>
      <x:c r="H13" s="35" t="s">
        <x:v>208</x:v>
      </x:c>
      <x:c r="I13" s="38">
        <x:v>46388.0</x:v>
      </x:c>
      <x:c r="J13" s="39"/>
      <x:c r="K13" s="35" t="s">
        <x:v>89</x:v>
      </x:c>
      <x:c r="L13" s="36">
        <x:f t="shared" si="1"/>
        <x:v>-5000</x:v>
      </x:c>
      <x:c r="M13" s="35" t="str">
        <x:f t="shared" si="2"/>
        <x:v>Costs the company more than it saves.</x:v>
      </x:c>
      <x:c r="N13" s="35" t="s">
        <x:v>230</x:v>
      </x:c>
    </x:row>
    <x:row r="14" ht="33.75" customHeight="1">
      <x:c r="A14" s="35"/>
      <x:c r="B14" s="35"/>
      <x:c r="C14" s="35"/>
      <x:c r="D14" s="35"/>
      <x:c r="E14" s="35"/>
      <x:c r="F14" s="35"/>
      <x:c r="G14" s="35"/>
      <x:c r="H14" s="35"/>
      <x:c r="I14" s="35"/>
      <x:c r="J14" s="35"/>
      <x:c r="K14" s="35"/>
      <x:c r="L14" s="36">
        <x:f t="shared" si="1"/>
        <x:v>0</x:v>
      </x:c>
      <x:c r="M14" s="35" t="str">
        <x:f t="shared" si="2"/>
      </x:c>
      <x:c r="N14" s="35"/>
    </x:row>
    <x:row r="15" ht="33.75" customHeight="1">
      <x:c r="A15" s="35"/>
      <x:c r="B15" s="35"/>
      <x:c r="C15" s="35"/>
      <x:c r="D15" s="35"/>
      <x:c r="E15" s="35"/>
      <x:c r="F15" s="35"/>
      <x:c r="G15" s="35"/>
      <x:c r="H15" s="35"/>
      <x:c r="I15" s="35"/>
      <x:c r="J15" s="35"/>
      <x:c r="K15" s="35"/>
      <x:c r="L15" s="36">
        <x:f t="shared" si="1"/>
        <x:v>0</x:v>
      </x:c>
      <x:c r="M15" s="35" t="str">
        <x:f t="shared" si="2"/>
      </x:c>
      <x:c r="N15" s="35"/>
    </x:row>
    <x:row r="16" ht="33.75" customHeight="1">
      <x:c r="A16" s="35"/>
      <x:c r="B16" s="35"/>
      <x:c r="C16" s="35"/>
      <x:c r="D16" s="35"/>
      <x:c r="E16" s="35"/>
      <x:c r="F16" s="35"/>
      <x:c r="G16" s="35"/>
      <x:c r="H16" s="35"/>
      <x:c r="I16" s="35"/>
      <x:c r="J16" s="35"/>
      <x:c r="K16" s="35"/>
      <x:c r="L16" s="36">
        <x:f t="shared" si="1"/>
        <x:v>0</x:v>
      </x:c>
      <x:c r="M16" s="35" t="str">
        <x:f t="shared" si="2"/>
      </x:c>
      <x:c r="N16" s="35"/>
    </x:row>
    <x:row r="17" ht="33.75" customHeight="1">
      <x:c r="A17" s="35"/>
      <x:c r="B17" s="35"/>
      <x:c r="C17" s="35"/>
      <x:c r="D17" s="35"/>
      <x:c r="E17" s="35"/>
      <x:c r="F17" s="35"/>
      <x:c r="G17" s="35"/>
      <x:c r="H17" s="35"/>
      <x:c r="I17" s="35"/>
      <x:c r="J17" s="35"/>
      <x:c r="K17" s="35"/>
      <x:c r="L17" s="36">
        <x:f t="shared" si="1"/>
        <x:v>0</x:v>
      </x:c>
      <x:c r="M17" s="35" t="str">
        <x:f t="shared" si="2"/>
      </x:c>
      <x:c r="N17" s="35"/>
    </x:row>
    <x:row r="18" ht="33.75" customHeight="1">
      <x:c r="A18" s="35"/>
      <x:c r="B18" s="35"/>
      <x:c r="C18" s="35"/>
      <x:c r="D18" s="35"/>
      <x:c r="E18" s="35"/>
      <x:c r="F18" s="35"/>
      <x:c r="G18" s="35"/>
      <x:c r="H18" s="35"/>
      <x:c r="I18" s="35"/>
      <x:c r="J18" s="35"/>
      <x:c r="K18" s="35"/>
      <x:c r="L18" s="36">
        <x:f t="shared" si="1"/>
        <x:v>0</x:v>
      </x:c>
      <x:c r="M18" s="35" t="str">
        <x:f t="shared" si="2"/>
      </x:c>
      <x:c r="N18" s="35"/>
    </x:row>
    <x:row r="19" ht="33.75" customHeight="1">
      <x:c r="A19" s="35"/>
      <x:c r="B19" s="35"/>
      <x:c r="C19" s="35"/>
      <x:c r="D19" s="35"/>
      <x:c r="E19" s="35"/>
      <x:c r="F19" s="35"/>
      <x:c r="G19" s="35"/>
      <x:c r="H19" s="35"/>
      <x:c r="I19" s="35"/>
      <x:c r="J19" s="35"/>
      <x:c r="K19" s="35"/>
      <x:c r="L19" s="36">
        <x:f t="shared" si="1"/>
        <x:v>0</x:v>
      </x:c>
      <x:c r="M19" s="35" t="str">
        <x:f t="shared" si="2"/>
      </x:c>
      <x:c r="N19" s="35"/>
    </x:row>
    <x:row r="20" ht="33.75" customHeight="1">
      <x:c r="A20" s="35"/>
      <x:c r="B20" s="35"/>
      <x:c r="C20" s="35"/>
      <x:c r="D20" s="35"/>
      <x:c r="E20" s="35"/>
      <x:c r="F20" s="35"/>
      <x:c r="G20" s="35"/>
      <x:c r="H20" s="35"/>
      <x:c r="I20" s="35"/>
      <x:c r="J20" s="35"/>
      <x:c r="K20" s="35"/>
      <x:c r="L20" s="36">
        <x:f t="shared" si="1"/>
        <x:v>0</x:v>
      </x:c>
      <x:c r="M20" s="35" t="str">
        <x:f t="shared" si="2"/>
      </x:c>
      <x:c r="N20" s="35"/>
    </x:row>
    <x:row r="21" ht="33.75" customHeight="1">
      <x:c r="A21" s="35"/>
      <x:c r="B21" s="35"/>
      <x:c r="C21" s="35"/>
      <x:c r="D21" s="35"/>
      <x:c r="E21" s="35"/>
      <x:c r="F21" s="35"/>
      <x:c r="G21" s="35"/>
      <x:c r="H21" s="35"/>
      <x:c r="I21" s="35"/>
      <x:c r="J21" s="35"/>
      <x:c r="K21" s="35"/>
      <x:c r="L21" s="36">
        <x:f t="shared" si="1"/>
        <x:v>0</x:v>
      </x:c>
      <x:c r="M21" s="35" t="str">
        <x:f t="shared" si="2"/>
      </x:c>
      <x:c r="N21" s="35"/>
    </x:row>
    <x:row r="22" ht="33.75" customHeight="1">
      <x:c r="A22" s="35"/>
      <x:c r="B22" s="35"/>
      <x:c r="C22" s="35"/>
      <x:c r="D22" s="35"/>
      <x:c r="E22" s="35"/>
      <x:c r="F22" s="35"/>
      <x:c r="G22" s="35"/>
      <x:c r="H22" s="35"/>
      <x:c r="I22" s="35"/>
      <x:c r="J22" s="35"/>
      <x:c r="K22" s="35"/>
      <x:c r="L22" s="36">
        <x:f t="shared" si="1"/>
        <x:v>0</x:v>
      </x:c>
      <x:c r="M22" s="35" t="str">
        <x:f t="shared" si="2"/>
      </x:c>
      <x:c r="N22" s="35"/>
    </x:row>
    <x:row r="23" ht="33.75" customHeight="1">
      <x:c r="A23" s="35"/>
      <x:c r="B23" s="35"/>
      <x:c r="C23" s="35"/>
      <x:c r="D23" s="35"/>
      <x:c r="E23" s="35"/>
      <x:c r="F23" s="35"/>
      <x:c r="G23" s="35"/>
      <x:c r="H23" s="35"/>
      <x:c r="I23" s="35"/>
      <x:c r="J23" s="35"/>
      <x:c r="K23" s="35"/>
      <x:c r="L23" s="36">
        <x:f t="shared" si="1"/>
        <x:v>0</x:v>
      </x:c>
      <x:c r="M23" s="35" t="str">
        <x:f t="shared" si="2"/>
      </x:c>
      <x:c r="N23" s="35"/>
    </x:row>
    <x:row r="24" ht="33.75" customHeight="1">
      <x:c r="A24" s="35"/>
      <x:c r="B24" s="35"/>
      <x:c r="C24" s="35"/>
      <x:c r="D24" s="35"/>
      <x:c r="E24" s="35"/>
      <x:c r="F24" s="35"/>
      <x:c r="G24" s="35"/>
      <x:c r="H24" s="35"/>
      <x:c r="I24" s="35"/>
      <x:c r="J24" s="35"/>
      <x:c r="K24" s="35"/>
      <x:c r="L24" s="36">
        <x:f t="shared" si="1"/>
        <x:v>0</x:v>
      </x:c>
      <x:c r="M24" s="35" t="str">
        <x:f t="shared" si="2"/>
      </x:c>
      <x:c r="N24" s="35"/>
    </x:row>
    <x:row r="25" ht="33.75" customHeight="1">
      <x:c r="A25" s="35"/>
      <x:c r="B25" s="35"/>
      <x:c r="C25" s="35"/>
      <x:c r="D25" s="35"/>
      <x:c r="E25" s="35"/>
      <x:c r="F25" s="35"/>
      <x:c r="G25" s="35"/>
      <x:c r="H25" s="35"/>
      <x:c r="I25" s="35"/>
      <x:c r="J25" s="35"/>
      <x:c r="K25" s="35"/>
      <x:c r="L25" s="36">
        <x:f t="shared" si="1"/>
        <x:v>0</x:v>
      </x:c>
      <x:c r="M25" s="35" t="str">
        <x:f t="shared" si="2"/>
      </x:c>
      <x:c r="N25" s="35"/>
    </x:row>
    <x:row r="26" ht="33.75" customHeight="1">
      <x:c r="A26" s="35"/>
      <x:c r="B26" s="35"/>
      <x:c r="C26" s="35"/>
      <x:c r="D26" s="35"/>
      <x:c r="E26" s="35"/>
      <x:c r="F26" s="35"/>
      <x:c r="G26" s="35"/>
      <x:c r="H26" s="35"/>
      <x:c r="I26" s="35"/>
      <x:c r="J26" s="35"/>
      <x:c r="K26" s="35"/>
      <x:c r="L26" s="36">
        <x:f t="shared" si="1"/>
        <x:v>0</x:v>
      </x:c>
      <x:c r="M26" s="35" t="str">
        <x:f t="shared" si="2"/>
      </x:c>
      <x:c r="N26" s="35"/>
    </x:row>
    <x:row r="27" ht="33.75" customHeight="1">
      <x:c r="A27" s="35"/>
      <x:c r="B27" s="35"/>
      <x:c r="C27" s="35"/>
      <x:c r="D27" s="35"/>
      <x:c r="E27" s="35"/>
      <x:c r="F27" s="35"/>
      <x:c r="G27" s="35"/>
      <x:c r="H27" s="35"/>
      <x:c r="I27" s="35"/>
      <x:c r="J27" s="35"/>
      <x:c r="K27" s="35"/>
      <x:c r="L27" s="36">
        <x:f t="shared" si="1"/>
        <x:v>0</x:v>
      </x:c>
      <x:c r="M27" s="35" t="str">
        <x:f t="shared" si="2"/>
      </x:c>
      <x:c r="N27" s="35"/>
    </x:row>
    <x:row r="28" ht="33.75" customHeight="1">
      <x:c r="A28" s="35"/>
      <x:c r="B28" s="35"/>
      <x:c r="C28" s="35"/>
      <x:c r="D28" s="35"/>
      <x:c r="E28" s="35"/>
      <x:c r="F28" s="35"/>
      <x:c r="G28" s="35"/>
      <x:c r="H28" s="35"/>
      <x:c r="I28" s="35"/>
      <x:c r="J28" s="35"/>
      <x:c r="K28" s="35"/>
      <x:c r="L28" s="36">
        <x:f t="shared" si="1"/>
        <x:v>0</x:v>
      </x:c>
      <x:c r="M28" s="35" t="str">
        <x:f t="shared" si="2"/>
      </x:c>
      <x:c r="N28" s="35"/>
    </x:row>
    <x:row r="29" ht="33.75" customHeight="1">
      <x:c r="A29" s="35"/>
      <x:c r="B29" s="35"/>
      <x:c r="C29" s="35"/>
      <x:c r="D29" s="35"/>
      <x:c r="E29" s="35"/>
      <x:c r="F29" s="35"/>
      <x:c r="G29" s="35"/>
      <x:c r="H29" s="35"/>
      <x:c r="I29" s="35"/>
      <x:c r="J29" s="35"/>
      <x:c r="K29" s="35"/>
      <x:c r="L29" s="36">
        <x:f t="shared" si="1"/>
        <x:v>0</x:v>
      </x:c>
      <x:c r="M29" s="35" t="str">
        <x:f t="shared" si="2"/>
      </x:c>
      <x:c r="N29" s="35"/>
    </x:row>
    <x:row r="30" ht="33.75" customHeight="1">
      <x:c r="A30" s="35"/>
      <x:c r="B30" s="35"/>
      <x:c r="C30" s="35"/>
      <x:c r="D30" s="35"/>
      <x:c r="E30" s="35"/>
      <x:c r="F30" s="35"/>
      <x:c r="G30" s="35"/>
      <x:c r="H30" s="35"/>
      <x:c r="I30" s="35"/>
      <x:c r="J30" s="35"/>
      <x:c r="K30" s="35"/>
      <x:c r="L30" s="36">
        <x:f t="shared" si="1"/>
        <x:v>0</x:v>
      </x:c>
      <x:c r="M30" s="35" t="str">
        <x:f t="shared" si="2"/>
      </x:c>
      <x:c r="N30" s="35"/>
    </x:row>
    <x:row r="31" ht="33.75" customHeight="1">
      <x:c r="A31" s="35"/>
      <x:c r="B31" s="35"/>
      <x:c r="C31" s="35"/>
      <x:c r="D31" s="35"/>
      <x:c r="E31" s="35"/>
      <x:c r="F31" s="35"/>
      <x:c r="G31" s="35"/>
      <x:c r="H31" s="35"/>
      <x:c r="I31" s="35"/>
      <x:c r="J31" s="35"/>
      <x:c r="K31" s="35"/>
      <x:c r="L31" s="36">
        <x:f t="shared" si="1"/>
        <x:v>0</x:v>
      </x:c>
      <x:c r="M31" s="35" t="str">
        <x:f t="shared" si="2"/>
      </x:c>
      <x:c r="N31" s="35"/>
    </x:row>
    <x:row r="32" ht="33.75" customHeight="1">
      <x:c r="A32" s="35"/>
      <x:c r="B32" s="35"/>
      <x:c r="C32" s="35"/>
      <x:c r="D32" s="35"/>
      <x:c r="E32" s="35"/>
      <x:c r="F32" s="35"/>
      <x:c r="G32" s="35"/>
      <x:c r="H32" s="35"/>
      <x:c r="I32" s="35"/>
      <x:c r="J32" s="35"/>
      <x:c r="K32" s="35"/>
      <x:c r="L32" s="36">
        <x:f t="shared" si="1"/>
        <x:v>0</x:v>
      </x:c>
      <x:c r="M32" s="35" t="str">
        <x:f t="shared" si="2"/>
      </x:c>
      <x:c r="N32" s="35"/>
    </x:row>
    <x:row r="33" ht="33.75" customHeight="1">
      <x:c r="A33" s="35"/>
      <x:c r="B33" s="35"/>
      <x:c r="C33" s="35"/>
      <x:c r="D33" s="35"/>
      <x:c r="E33" s="35"/>
      <x:c r="F33" s="35"/>
      <x:c r="G33" s="35"/>
      <x:c r="H33" s="35"/>
      <x:c r="I33" s="35"/>
      <x:c r="J33" s="35"/>
      <x:c r="K33" s="35"/>
      <x:c r="L33" s="36">
        <x:f t="shared" si="1"/>
        <x:v>0</x:v>
      </x:c>
      <x:c r="M33" s="35" t="str">
        <x:f t="shared" si="2"/>
      </x:c>
      <x:c r="N33" s="35"/>
    </x:row>
    <x:row r="34" ht="33.75" customHeight="1">
      <x:c r="A34" s="35"/>
      <x:c r="B34" s="35"/>
      <x:c r="C34" s="35"/>
      <x:c r="D34" s="35"/>
      <x:c r="E34" s="35"/>
      <x:c r="F34" s="35"/>
      <x:c r="G34" s="35"/>
      <x:c r="H34" s="35"/>
      <x:c r="I34" s="35"/>
      <x:c r="J34" s="35"/>
      <x:c r="K34" s="35"/>
      <x:c r="L34" s="36">
        <x:f t="shared" si="1"/>
        <x:v>0</x:v>
      </x:c>
      <x:c r="M34" s="35" t="str">
        <x:f t="shared" si="2"/>
      </x:c>
      <x:c r="N34" s="35"/>
    </x:row>
    <x:row r="35" ht="33.75" customHeight="1">
      <x:c r="A35" s="35"/>
      <x:c r="B35" s="35"/>
      <x:c r="C35" s="35"/>
      <x:c r="D35" s="35"/>
      <x:c r="E35" s="35"/>
      <x:c r="F35" s="35"/>
      <x:c r="G35" s="35"/>
      <x:c r="H35" s="35"/>
      <x:c r="I35" s="35"/>
      <x:c r="J35" s="35"/>
      <x:c r="K35" s="35"/>
      <x:c r="L35" s="36">
        <x:f t="shared" si="1"/>
        <x:v>0</x:v>
      </x:c>
      <x:c r="M35" s="35" t="str">
        <x:f t="shared" si="2"/>
      </x:c>
      <x:c r="N35" s="35"/>
    </x:row>
    <x:row r="36" ht="33.75" customHeight="1">
      <x:c r="A36" s="35"/>
      <x:c r="B36" s="35"/>
      <x:c r="C36" s="35"/>
      <x:c r="D36" s="35"/>
      <x:c r="E36" s="35"/>
      <x:c r="F36" s="35"/>
      <x:c r="G36" s="35"/>
      <x:c r="H36" s="35"/>
      <x:c r="I36" s="35"/>
      <x:c r="J36" s="35"/>
      <x:c r="K36" s="35"/>
      <x:c r="L36" s="36">
        <x:f t="shared" si="1"/>
        <x:v>0</x:v>
      </x:c>
      <x:c r="M36" s="35" t="str">
        <x:f t="shared" si="2"/>
      </x:c>
      <x:c r="N36" s="35"/>
    </x:row>
    <x:row r="37" ht="33.75" customHeight="1">
      <x:c r="A37" s="35"/>
      <x:c r="B37" s="35"/>
      <x:c r="C37" s="35"/>
      <x:c r="D37" s="35"/>
      <x:c r="E37" s="35"/>
      <x:c r="F37" s="35"/>
      <x:c r="G37" s="35"/>
      <x:c r="H37" s="35"/>
      <x:c r="I37" s="35"/>
      <x:c r="J37" s="35"/>
      <x:c r="K37" s="35"/>
      <x:c r="L37" s="36">
        <x:f t="shared" si="1"/>
        <x:v>0</x:v>
      </x:c>
      <x:c r="M37" s="35" t="str">
        <x:f t="shared" si="2"/>
      </x:c>
      <x:c r="N37" s="35"/>
    </x:row>
    <x:row r="38" ht="33.75" customHeight="1">
      <x:c r="A38" s="35"/>
      <x:c r="B38" s="35"/>
      <x:c r="C38" s="35"/>
      <x:c r="D38" s="35"/>
      <x:c r="E38" s="35"/>
      <x:c r="F38" s="35"/>
      <x:c r="G38" s="35"/>
      <x:c r="H38" s="35"/>
      <x:c r="I38" s="35"/>
      <x:c r="J38" s="35"/>
      <x:c r="K38" s="35"/>
      <x:c r="L38" s="36">
        <x:f t="shared" si="1"/>
        <x:v>0</x:v>
      </x:c>
      <x:c r="M38" s="35" t="str">
        <x:f t="shared" si="2"/>
      </x:c>
      <x:c r="N38" s="35"/>
    </x:row>
    <x:row r="39" ht="33.75" customHeight="1">
      <x:c r="A39" s="35"/>
      <x:c r="B39" s="35"/>
      <x:c r="C39" s="35"/>
      <x:c r="D39" s="35"/>
      <x:c r="E39" s="35"/>
      <x:c r="F39" s="35"/>
      <x:c r="G39" s="35"/>
      <x:c r="H39" s="35"/>
      <x:c r="I39" s="35"/>
      <x:c r="J39" s="35"/>
      <x:c r="K39" s="35"/>
      <x:c r="L39" s="36">
        <x:f t="shared" si="1"/>
        <x:v>0</x:v>
      </x:c>
      <x:c r="M39" s="35" t="str">
        <x:f t="shared" si="2"/>
      </x:c>
      <x:c r="N39" s="35"/>
    </x:row>
    <x:row r="40" ht="33.75" customHeight="1">
      <x:c r="A40" s="35"/>
      <x:c r="B40" s="35"/>
      <x:c r="C40" s="35"/>
      <x:c r="D40" s="35"/>
      <x:c r="E40" s="35"/>
      <x:c r="F40" s="35"/>
      <x:c r="G40" s="35"/>
      <x:c r="H40" s="35"/>
      <x:c r="I40" s="35"/>
      <x:c r="J40" s="35"/>
      <x:c r="K40" s="35"/>
      <x:c r="L40" s="36">
        <x:f t="shared" si="1"/>
        <x:v>0</x:v>
      </x:c>
      <x:c r="M40" s="35" t="str">
        <x:f t="shared" si="2"/>
      </x:c>
      <x:c r="N40" s="35"/>
    </x:row>
    <x:row r="41" ht="33.75" customHeight="1">
      <x:c r="A41" s="35"/>
      <x:c r="B41" s="35"/>
      <x:c r="C41" s="35"/>
      <x:c r="D41" s="35"/>
      <x:c r="E41" s="35"/>
      <x:c r="F41" s="35"/>
      <x:c r="G41" s="35"/>
      <x:c r="H41" s="35"/>
      <x:c r="I41" s="35"/>
      <x:c r="J41" s="35"/>
      <x:c r="K41" s="35"/>
      <x:c r="L41" s="36">
        <x:f t="shared" si="1"/>
        <x:v>0</x:v>
      </x:c>
      <x:c r="M41" s="35" t="str">
        <x:f t="shared" si="2"/>
      </x:c>
      <x:c r="N41" s="35"/>
    </x:row>
    <x:row r="42" ht="33.75" customHeight="1">
      <x:c r="A42" s="35"/>
      <x:c r="B42" s="35"/>
      <x:c r="C42" s="35"/>
      <x:c r="D42" s="35"/>
      <x:c r="E42" s="35"/>
      <x:c r="F42" s="35"/>
      <x:c r="G42" s="35"/>
      <x:c r="H42" s="35"/>
      <x:c r="I42" s="35"/>
      <x:c r="J42" s="35"/>
      <x:c r="K42" s="35"/>
      <x:c r="L42" s="36">
        <x:f t="shared" si="1"/>
        <x:v>0</x:v>
      </x:c>
      <x:c r="M42" s="35" t="str">
        <x:f t="shared" si="2"/>
      </x:c>
      <x:c r="N42" s="35"/>
    </x:row>
    <x:row r="43" ht="33.75" customHeight="1">
      <x:c r="A43" s="35"/>
      <x:c r="B43" s="35"/>
      <x:c r="C43" s="35"/>
      <x:c r="D43" s="35"/>
      <x:c r="E43" s="35"/>
      <x:c r="F43" s="35"/>
      <x:c r="G43" s="35"/>
      <x:c r="H43" s="35"/>
      <x:c r="I43" s="35"/>
      <x:c r="J43" s="35"/>
      <x:c r="K43" s="35"/>
      <x:c r="L43" s="36">
        <x:f t="shared" si="1"/>
        <x:v>0</x:v>
      </x:c>
      <x:c r="M43" s="35" t="str">
        <x:f t="shared" si="2"/>
      </x:c>
      <x:c r="N43" s="35"/>
    </x:row>
    <x:row r="44" ht="33.75" customHeight="1">
      <x:c r="A44" s="35"/>
      <x:c r="B44" s="35"/>
      <x:c r="C44" s="35"/>
      <x:c r="D44" s="35"/>
      <x:c r="E44" s="35"/>
      <x:c r="F44" s="35"/>
      <x:c r="G44" s="35"/>
      <x:c r="H44" s="35"/>
      <x:c r="I44" s="35"/>
      <x:c r="J44" s="35"/>
      <x:c r="K44" s="35"/>
      <x:c r="L44" s="36">
        <x:f t="shared" si="1"/>
        <x:v>0</x:v>
      </x:c>
      <x:c r="M44" s="35" t="str">
        <x:f t="shared" si="2"/>
      </x:c>
      <x:c r="N44" s="35"/>
    </x:row>
    <x:row r="45" ht="33.75" customHeight="1">
      <x:c r="A45" s="35"/>
      <x:c r="B45" s="35"/>
      <x:c r="C45" s="35"/>
      <x:c r="D45" s="35"/>
      <x:c r="E45" s="35"/>
      <x:c r="F45" s="35"/>
      <x:c r="G45" s="35"/>
      <x:c r="H45" s="35"/>
      <x:c r="I45" s="35"/>
      <x:c r="J45" s="35"/>
      <x:c r="K45" s="35"/>
      <x:c r="L45" s="36">
        <x:f t="shared" si="1"/>
        <x:v>0</x:v>
      </x:c>
      <x:c r="M45" s="35" t="str">
        <x:f t="shared" si="2"/>
      </x:c>
      <x:c r="N45" s="35"/>
    </x:row>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mergeCells>
    <x:mergeCell ref="A1:G1"/>
    <x:mergeCell ref="A2:G2"/>
  </x:mergeCells>
  <x:conditionalFormatting sqref="M6:M45">
    <x:cfRule type="expression" dxfId="7" priority="1">
      <x:formula>AND($M6&lt;&gt;"",ISNUMBER(SEARCH("nothing recorded",$M6)))</x:formula>
    </x:cfRule>
  </x:conditionalFormatting>
  <x:conditionalFormatting sqref="M6:M45">
    <x:cfRule type="expression" dxfId="8" priority="2">
      <x:formula>AND($M6&lt;&gt;"",ISNUMBER(SEARCH("Costs the company more",$M6)))</x:formula>
    </x:cfRule>
  </x:conditionalFormatting>
  <x:conditionalFormatting sqref="M6:M45">
    <x:cfRule type="expression" dxfId="9" priority="3">
      <x:formula>$M6&lt;&gt;""</x:formula>
    </x:cfRule>
  </x:conditionalFormatting>
  <x:dataValidations count="4">
    <x:dataValidation type="list" allowBlank="1" showInputMessage="1" showErrorMessage="1" prompt="Not on the list - Pick one of the listed options." sqref="A6:A45">
      <x:formula1>"Volume or scope removed,Service level lowered,Automation,Commercial model change,Straight margin concession,Term or payment trade,Other"</x:formula1>
    </x:dataValidation>
    <x:dataValidation type="list" allowBlank="1" showInputMessage="1" showErrorMessage="1" prompt="Not on the list - Pick one of the listed options." sqref="H6:H45">
      <x:formula1>"Modeled only,Provider asserted,We verified the math,Contracted with a date"</x:formula1>
    </x:dataValidation>
    <x:dataValidation type="list" allowBlank="1" showInputMessage="1" showErrorMessage="1" prompt="Not on the list - Pick one of the listed options." sqref="D6:D45">
      <x:formula1>"Leaves our cost base,Moves to another internal team,Moves to another budget line,Unknown"</x:formula1>
    </x:dataValidation>
    <x:dataValidation type="list" allowBlank="1" showInputMessage="1" showErrorMessage="1" prompt="Not on the list - Pick one of the listed options." sqref="K6:K45">
      <x:formula1>"Low,Medium,High"</x:formula1>
    </x:dataValidation>
  </x:dataValidations>
  <x:pageMargins left="0.7" right="0.7" top="0.75" bottom="0.75" header="0.3" footer="0.3"/>
  <x:tableParts count="1">
    <x:tablePart xmlns:r="http://schemas.openxmlformats.org/officeDocument/2006/relationships" r:id="Ra2fbf0eb06fa4ce7"/>
  </x:tableParts>
</x:worksheet>
</file>

<file path=xl/worksheets/sheet8.xml><?xml version="1.0" encoding="utf-8"?>
<x:worksheet xmlns:x="http://schemas.openxmlformats.org/spreadsheetml/2006/main">
  <x:sheetViews>
    <x:sheetView showGridLines="0" workbookViewId="0"/>
  </x:sheetViews>
  <x:sheetFormatPr defaultColWidth="12.630000114440918" defaultRowHeight="15"/>
  <x:cols>
    <x:col min="1" max="1" width="96" customWidth="1"/>
    <x:col min="2" max="2" width="62" customWidth="1"/>
    <x:col min="3" max="26" width="8.630000114440918" customWidth="1"/>
  </x:cols>
  <x:sheetData>
    <x:row r="1">
      <x:c r="A1" s="24" t="s">
        <x:v>25</x:v>
      </x:c>
    </x:row>
    <x:row r="2" ht="22.5" customHeight="1">
      <x:c r="A2" s="3" t="s">
        <x:v>231</x:v>
      </x:c>
    </x:row>
    <x:row r="3" ht="31.5" customHeight="1">
      <x:c r="A3" s="16" t="s">
        <x:v>232</x:v>
      </x:c>
      <x:c r="B3" s="46" t="s">
        <x:v>233</x:v>
      </x:c>
    </x:row>
    <x:row r="4" ht="18.75" customHeight="1">
      <x:c r="A4" s="16" t="s">
        <x:v>234</x:v>
      </x:c>
      <x:c r="B4" s="46" t="s">
        <x:v>235</x:v>
      </x:c>
    </x:row>
    <x:row r="5" ht="18.75" customHeight="1">
      <x:c r="A5" s="16" t="s">
        <x:v>236</x:v>
      </x:c>
      <x:c r="B5" s="46" t="s">
        <x:v>237</x:v>
      </x:c>
    </x:row>
    <x:row r="6">
      <x:c r="A6" s="16"/>
    </x:row>
    <x:row r="7">
      <x:c r="A7" s="47" t="s">
        <x:v>238</x:v>
      </x:c>
    </x:row>
    <x:row r="8" ht="44.25" customHeight="1">
      <x:c r="A8" s="16" t="s">
        <x:v>239</x:v>
      </x:c>
    </x:row>
    <x:row r="9">
      <x:c r="A9" s="16"/>
    </x:row>
    <x:row r="10">
      <x:c r="A10" s="47" t="s">
        <x:v>240</x:v>
      </x:c>
    </x:row>
    <x:row r="11" ht="31.5" customHeight="1">
      <x:c r="A11" s="16" t="s">
        <x:v>241</x:v>
      </x:c>
    </x:row>
    <x:row r="12" ht="31.5" customHeight="1">
      <x:c r="A12" s="16" t="s">
        <x:v>242</x:v>
      </x:c>
    </x:row>
    <x:row r="13" ht="31.5" customHeight="1">
      <x:c r="A13" s="16" t="s">
        <x:v>243</x:v>
      </x:c>
    </x:row>
    <x:row r="14" ht="31.5" customHeight="1">
      <x:c r="A14" s="16" t="s">
        <x:v>244</x:v>
      </x:c>
    </x:row>
    <x:row r="15">
      <x:c r="A15" s="16"/>
    </x:row>
    <x:row r="16">
      <x:c r="A16" s="47" t="s">
        <x:v>245</x:v>
      </x:c>
    </x:row>
    <x:row r="17" ht="44.25" customHeight="1">
      <x:c r="A17" s="16" t="s">
        <x:v>246</x:v>
      </x:c>
    </x:row>
    <x:row r="18">
      <x:c r="A18" s="16"/>
    </x:row>
    <x:row r="19">
      <x:c r="A19" s="47" t="s">
        <x:v>247</x:v>
      </x:c>
    </x:row>
    <x:row r="20" ht="44.25" customHeight="1">
      <x:c r="A20" s="16" t="s">
        <x:v>248</x:v>
      </x:c>
    </x:row>
    <x:row r="21" ht="15.75" customHeight="1"/>
    <x:row r="22" ht="15.75" customHeight="1"/>
    <x:row r="23" ht="15.75" customHeight="1"/>
    <x:row r="24" ht="15.75" customHeight="1"/>
    <x:row r="25" ht="15.75" customHeight="1"/>
    <x:row r="26" ht="15.75" customHeight="1"/>
    <x:row r="27" ht="15.75" customHeight="1"/>
    <x:row r="28" ht="15.75" customHeight="1"/>
    <x:row r="29" ht="15.75" customHeight="1"/>
    <x:row r="30" ht="15.75" customHeight="1"/>
    <x:row r="31" ht="15.75" customHeight="1"/>
    <x:row r="32" ht="15.75" customHeight="1"/>
    <x:row r="33" ht="15.75" customHeight="1"/>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mergeCells>
    <x:mergeCell ref="A2:B2"/>
  </x:mergeCells>
  <x:hyperlinks>
    <x:hyperlink xmlns:r="http://schemas.openxmlformats.org/officeDocument/2006/relationships" ref="B3" r:id="R0aa8c776330b499e"/>
    <x:hyperlink xmlns:r="http://schemas.openxmlformats.org/officeDocument/2006/relationships" ref="B4" r:id="R045108e4aa324ae6"/>
    <x:hyperlink xmlns:r="http://schemas.openxmlformats.org/officeDocument/2006/relationships" ref="B5" r:id="R2163a4d54bd04819"/>
  </x:hyperlinks>
  <x:pageMargins left="0.7" right="0.7" top="0.75" bottom="0.75" header="0.3" footer="0.3"/>
</x:worksheet>
</file>

<file path=xl/worksheets/sheet9.xml><?xml version="1.0" encoding="utf-8"?>
<x:worksheet xmlns:x="http://schemas.openxmlformats.org/spreadsheetml/2006/main">
  <x:sheetPr>
    <x:tabColor rgb="FF147D79"/>
  </x:sheetPr>
  <x:sheetViews>
    <x:sheetView showGridLines="0" workbookViewId="0">
      <x:pane ySplit="4" topLeftCell="A5" activePane="bottomLeft" state="frozen"/>
    </x:sheetView>
  </x:sheetViews>
  <x:sheetFormatPr defaultColWidth="12.630000114440918" defaultRowHeight="15"/>
  <x:cols>
    <x:col min="1" max="1" width="24" customWidth="1"/>
    <x:col min="2" max="2" width="33" customWidth="1"/>
    <x:col min="3" max="3" width="29" customWidth="1"/>
    <x:col min="4" max="4" width="33" customWidth="1"/>
    <x:col min="5" max="5" width="24" customWidth="1"/>
    <x:col min="6" max="6" width="34" customWidth="1"/>
    <x:col min="7" max="26" width="8.630000114440918" customWidth="1"/>
  </x:cols>
  <x:sheetData>
    <x:row r="1" ht="33.75" customHeight="1">
      <x:c r="A1" s="50" t="s">
        <x:v>249</x:v>
      </x:c>
    </x:row>
    <x:row r="2" ht="30" customHeight="1">
      <x:c r="A2" s="51" t="s">
        <x:v>250</x:v>
      </x:c>
    </x:row>
    <x:row r="3">
      <x:c r="A3" s="51"/>
      <x:c r="B3" s="51"/>
      <x:c r="C3" s="51"/>
      <x:c r="D3" s="51"/>
      <x:c r="E3" s="51"/>
      <x:c r="F3" s="51"/>
    </x:row>
    <x:row r="4">
      <x:c r="A4" s="52" t="s">
        <x:v>251</x:v>
      </x:c>
    </x:row>
    <x:row r="5" ht="42" customHeight="1">
      <x:c r="A5" s="53" t="s">
        <x:v>252</x:v>
      </x:c>
      <x:c r="B5" s="54"/>
    </x:row>
    <x:row r="6" ht="42" customHeight="1">
      <x:c r="A6" s="53" t="s">
        <x:v>253</x:v>
      </x:c>
      <x:c r="B6" s="54"/>
    </x:row>
    <x:row r="7" ht="42" customHeight="1">
      <x:c r="A7" s="53" t="s">
        <x:v>254</x:v>
      </x:c>
      <x:c r="B7" s="54"/>
    </x:row>
    <x:row r="8" ht="42" customHeight="1">
      <x:c r="A8" s="53" t="s">
        <x:v>255</x:v>
      </x:c>
      <x:c r="B8" s="54"/>
    </x:row>
    <x:row r="9" ht="42" customHeight="1">
      <x:c r="A9" s="53" t="s">
        <x:v>256</x:v>
      </x:c>
      <x:c r="B9" s="54"/>
    </x:row>
    <x:row r="10" ht="42" customHeight="1">
      <x:c r="A10" s="53" t="s">
        <x:v>257</x:v>
      </x:c>
      <x:c r="B10" s="54"/>
    </x:row>
    <x:row r="11" ht="42" customHeight="1">
      <x:c r="A11" s="53" t="s">
        <x:v>258</x:v>
      </x:c>
      <x:c r="B11" s="54"/>
    </x:row>
    <x:row r="12" ht="42" customHeight="1">
      <x:c r="A12" s="53" t="s">
        <x:v>259</x:v>
      </x:c>
      <x:c r="B12" s="54"/>
    </x:row>
    <x:row r="13" ht="42" customHeight="1">
      <x:c r="A13" s="53" t="s">
        <x:v>260</x:v>
      </x:c>
      <x:c r="B13" s="54"/>
    </x:row>
    <x:row r="14" ht="42" customHeight="1">
      <x:c r="A14" s="53" t="s">
        <x:v>261</x:v>
      </x:c>
      <x:c r="B14" s="54"/>
    </x:row>
    <x:row r="15" ht="42" customHeight="1">
      <x:c r="A15" s="53" t="s">
        <x:v>262</x:v>
      </x:c>
      <x:c r="B15" s="54"/>
    </x:row>
    <x:row r="16" ht="42" customHeight="1">
      <x:c r="A16" s="53" t="s">
        <x:v>263</x:v>
      </x:c>
      <x:c r="B16" s="54"/>
    </x:row>
    <x:row r="17" ht="42" customHeight="1">
      <x:c r="A17" s="53" t="s">
        <x:v>264</x:v>
      </x:c>
      <x:c r="B17" s="54"/>
    </x:row>
    <x:row r="18">
      <x:c r="A18" s="51"/>
      <x:c r="B18" s="51"/>
      <x:c r="C18" s="51"/>
      <x:c r="D18" s="51"/>
      <x:c r="E18" s="51"/>
      <x:c r="F18" s="51"/>
    </x:row>
    <x:row r="19">
      <x:c r="A19" s="52" t="s">
        <x:v>265</x:v>
      </x:c>
    </x:row>
    <x:row r="20" ht="42" customHeight="1">
      <x:c r="A20" s="53" t="s">
        <x:v>266</x:v>
      </x:c>
      <x:c r="B20" s="53" t="s">
        <x:v>267</x:v>
      </x:c>
      <x:c r="C20" s="53" t="s">
        <x:v>268</x:v>
      </x:c>
      <x:c r="D20" s="53" t="s">
        <x:v>269</x:v>
      </x:c>
      <x:c r="E20" s="53" t="s">
        <x:v>270</x:v>
      </x:c>
      <x:c r="F20" s="53" t="s">
        <x:v>271</x:v>
      </x:c>
    </x:row>
    <x:row r="21" ht="94.5" customHeight="1">
      <x:c r="A21" s="55"/>
      <x:c r="B21" s="55"/>
      <x:c r="C21" s="55"/>
      <x:c r="D21" s="55"/>
      <x:c r="E21" s="55"/>
      <x:c r="F21" s="55"/>
    </x:row>
    <x:row r="22" ht="94.5" customHeight="1">
      <x:c r="A22" s="55"/>
      <x:c r="B22" s="55"/>
      <x:c r="C22" s="55"/>
      <x:c r="D22" s="55"/>
      <x:c r="E22" s="55"/>
      <x:c r="F22" s="55"/>
    </x:row>
    <x:row r="23" ht="94.5" customHeight="1">
      <x:c r="A23" s="55"/>
      <x:c r="B23" s="55"/>
      <x:c r="C23" s="55"/>
      <x:c r="D23" s="55"/>
      <x:c r="E23" s="55"/>
      <x:c r="F23" s="55"/>
    </x:row>
    <x:row r="24" ht="15.75" customHeight="1">
      <x:c r="A24" s="51"/>
      <x:c r="B24" s="51"/>
      <x:c r="C24" s="51"/>
      <x:c r="D24" s="51"/>
      <x:c r="E24" s="51"/>
      <x:c r="F24" s="51"/>
    </x:row>
    <x:row r="25" ht="36" customHeight="1">
      <x:c r="A25" s="51" t="s">
        <x:v>272</x:v>
      </x:c>
    </x:row>
    <x:row r="26" ht="15.75" customHeight="1">
      <x:c r="A26" s="51"/>
      <x:c r="B26" s="51"/>
      <x:c r="C26" s="51"/>
      <x:c r="D26" s="51"/>
      <x:c r="E26" s="51"/>
      <x:c r="F26" s="51"/>
    </x:row>
    <x:row r="27" ht="24.75" customHeight="1">
      <x:c r="A27" s="51" t="s">
        <x:v>273</x:v>
      </x:c>
    </x:row>
    <x:row r="28" ht="24.75" customHeight="1"/>
    <x:row r="29" ht="15.75" customHeight="1">
      <x:c r="A29" s="51"/>
      <x:c r="B29" s="51"/>
      <x:c r="C29" s="51"/>
      <x:c r="D29" s="51"/>
      <x:c r="E29" s="51"/>
      <x:c r="F29" s="51"/>
    </x:row>
    <x:row r="30" ht="24" customHeight="1">
      <x:c r="A30" s="56" t="s">
        <x:v>274</x:v>
      </x:c>
    </x:row>
    <x:row r="31" ht="24" customHeight="1"/>
    <x:row r="32" ht="15.75" customHeight="1">
      <x:c r="A32" s="51"/>
      <x:c r="B32" s="51"/>
      <x:c r="C32" s="51"/>
      <x:c r="D32" s="51"/>
      <x:c r="E32" s="51"/>
      <x:c r="F32" s="51"/>
    </x:row>
    <x:row r="33" ht="15.75" customHeight="1">
      <x:c r="A33" s="51"/>
      <x:c r="B33" s="51"/>
      <x:c r="C33" s="51"/>
      <x:c r="D33" s="51"/>
      <x:c r="E33" s="51"/>
      <x:c r="F33" s="51"/>
    </x:row>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mergeCells>
    <x:mergeCell ref="A1:F1"/>
    <x:mergeCell ref="A2:F2"/>
    <x:mergeCell ref="A4:F4"/>
    <x:mergeCell ref="B5:F5"/>
    <x:mergeCell ref="B6:F6"/>
    <x:mergeCell ref="B7:F7"/>
    <x:mergeCell ref="B8:F8"/>
    <x:mergeCell ref="B16:F16"/>
    <x:mergeCell ref="B17:F17"/>
    <x:mergeCell ref="A19:F19"/>
    <x:mergeCell ref="A25:F25"/>
    <x:mergeCell ref="A27:F28"/>
    <x:mergeCell ref="A30:F31"/>
    <x:mergeCell ref="B9:F9"/>
    <x:mergeCell ref="B10:F10"/>
    <x:mergeCell ref="B11:F11"/>
    <x:mergeCell ref="B12:F12"/>
    <x:mergeCell ref="B13:F13"/>
    <x:mergeCell ref="B14:F14"/>
    <x:mergeCell ref="B15:F15"/>
  </x:mergeCells>
  <x:pageMargins left="0.7" right="0.7" top="0.75" bottom="0.75" header="0.3" footer="0.3"/>
</x:worksheet>
</file>

<file path=xl/worksheets/sheet10.xml><?xml version="1.0" encoding="utf-8"?>
<x:worksheet xmlns:x="http://schemas.openxmlformats.org/spreadsheetml/2006/main">
  <x:sheetPr>
    <x:tabColor rgb="FF147D79"/>
  </x:sheetPr>
  <x:sheetViews>
    <x:sheetView showGridLines="0" workbookViewId="0">
      <x:pane ySplit="4" topLeftCell="A5" activePane="bottomLeft" state="frozen"/>
    </x:sheetView>
  </x:sheetViews>
  <x:sheetFormatPr defaultColWidth="12.630000114440918" defaultRowHeight="15"/>
  <x:cols>
    <x:col min="1" max="1" width="24" customWidth="1"/>
    <x:col min="2" max="2" width="33" customWidth="1"/>
    <x:col min="3" max="3" width="29" customWidth="1"/>
    <x:col min="4" max="4" width="33" customWidth="1"/>
    <x:col min="5" max="5" width="24" customWidth="1"/>
    <x:col min="6" max="6" width="34" customWidth="1"/>
    <x:col min="7" max="26" width="8.630000114440918" customWidth="1"/>
  </x:cols>
  <x:sheetData>
    <x:row r="1" ht="33.75" customHeight="1">
      <x:c r="A1" s="50" t="s">
        <x:v>275</x:v>
      </x:c>
    </x:row>
    <x:row r="2" ht="30" customHeight="1">
      <x:c r="A2" s="51" t="s">
        <x:v>276</x:v>
      </x:c>
    </x:row>
    <x:row r="3">
      <x:c r="A3" s="51"/>
      <x:c r="B3" s="51"/>
      <x:c r="C3" s="51"/>
      <x:c r="D3" s="51"/>
      <x:c r="E3" s="51"/>
      <x:c r="F3" s="51"/>
    </x:row>
    <x:row r="4">
      <x:c r="A4" s="52" t="s">
        <x:v>251</x:v>
      </x:c>
    </x:row>
    <x:row r="5" ht="42" customHeight="1">
      <x:c r="A5" s="53" t="s">
        <x:v>252</x:v>
      </x:c>
      <x:c r="B5" s="54" t="s">
        <x:v>277</x:v>
      </x:c>
    </x:row>
    <x:row r="6" ht="42" customHeight="1">
      <x:c r="A6" s="53" t="s">
        <x:v>253</x:v>
      </x:c>
      <x:c r="B6" s="54" t="s">
        <x:v>278</x:v>
      </x:c>
    </x:row>
    <x:row r="7" ht="42" customHeight="1">
      <x:c r="A7" s="53" t="s">
        <x:v>254</x:v>
      </x:c>
      <x:c r="B7" s="54" t="s">
        <x:v>279</x:v>
      </x:c>
    </x:row>
    <x:row r="8" ht="42" customHeight="1">
      <x:c r="A8" s="53" t="s">
        <x:v>255</x:v>
      </x:c>
      <x:c r="B8" s="54" t="s">
        <x:v>280</x:v>
      </x:c>
    </x:row>
    <x:row r="9" ht="42" customHeight="1">
      <x:c r="A9" s="53" t="s">
        <x:v>256</x:v>
      </x:c>
      <x:c r="B9" s="54" t="s">
        <x:v>281</x:v>
      </x:c>
    </x:row>
    <x:row r="10" ht="42" customHeight="1">
      <x:c r="A10" s="53" t="s">
        <x:v>257</x:v>
      </x:c>
      <x:c r="B10" s="54" t="s">
        <x:v>282</x:v>
      </x:c>
    </x:row>
    <x:row r="11" ht="42" customHeight="1">
      <x:c r="A11" s="53" t="s">
        <x:v>258</x:v>
      </x:c>
      <x:c r="B11" s="54" t="s">
        <x:v>283</x:v>
      </x:c>
    </x:row>
    <x:row r="12" ht="42" customHeight="1">
      <x:c r="A12" s="53" t="s">
        <x:v>259</x:v>
      </x:c>
      <x:c r="B12" s="54" t="s">
        <x:v>284</x:v>
      </x:c>
    </x:row>
    <x:row r="13" ht="42" customHeight="1">
      <x:c r="A13" s="53" t="s">
        <x:v>260</x:v>
      </x:c>
      <x:c r="B13" s="54" t="s">
        <x:v>285</x:v>
      </x:c>
    </x:row>
    <x:row r="14" ht="42" customHeight="1">
      <x:c r="A14" s="53" t="s">
        <x:v>261</x:v>
      </x:c>
      <x:c r="B14" s="54" t="s">
        <x:v>286</x:v>
      </x:c>
    </x:row>
    <x:row r="15" ht="42" customHeight="1">
      <x:c r="A15" s="53" t="s">
        <x:v>262</x:v>
      </x:c>
      <x:c r="B15" s="54" t="s">
        <x:v>287</x:v>
      </x:c>
    </x:row>
    <x:row r="16" ht="42" customHeight="1">
      <x:c r="A16" s="53" t="s">
        <x:v>263</x:v>
      </x:c>
      <x:c r="B16" s="54" t="s">
        <x:v>288</x:v>
      </x:c>
    </x:row>
    <x:row r="17" ht="42" customHeight="1">
      <x:c r="A17" s="53" t="s">
        <x:v>264</x:v>
      </x:c>
      <x:c r="B17" s="54" t="s">
        <x:v>289</x:v>
      </x:c>
    </x:row>
    <x:row r="18">
      <x:c r="A18" s="51"/>
      <x:c r="B18" s="51"/>
      <x:c r="C18" s="51"/>
      <x:c r="D18" s="51"/>
      <x:c r="E18" s="51"/>
      <x:c r="F18" s="51"/>
    </x:row>
    <x:row r="19">
      <x:c r="A19" s="52" t="s">
        <x:v>265</x:v>
      </x:c>
    </x:row>
    <x:row r="20" ht="42" customHeight="1">
      <x:c r="A20" s="53" t="s">
        <x:v>266</x:v>
      </x:c>
      <x:c r="B20" s="53" t="s">
        <x:v>267</x:v>
      </x:c>
      <x:c r="C20" s="53" t="s">
        <x:v>268</x:v>
      </x:c>
      <x:c r="D20" s="53" t="s">
        <x:v>269</x:v>
      </x:c>
      <x:c r="E20" s="53" t="s">
        <x:v>270</x:v>
      </x:c>
      <x:c r="F20" s="53" t="s">
        <x:v>271</x:v>
      </x:c>
    </x:row>
    <x:row r="21" ht="94.5" customHeight="1">
      <x:c r="A21" s="55" t="s">
        <x:v>290</x:v>
      </x:c>
      <x:c r="B21" s="55" t="s">
        <x:v>291</x:v>
      </x:c>
      <x:c r="C21" s="55" t="s">
        <x:v>292</x:v>
      </x:c>
      <x:c r="D21" s="55" t="s">
        <x:v>293</x:v>
      </x:c>
      <x:c r="E21" s="55" t="s">
        <x:v>294</x:v>
      </x:c>
      <x:c r="F21" s="55" t="s">
        <x:v>295</x:v>
      </x:c>
    </x:row>
    <x:row r="22" ht="94.5" customHeight="1">
      <x:c r="A22" s="55" t="s">
        <x:v>296</x:v>
      </x:c>
      <x:c r="B22" s="55" t="s">
        <x:v>297</x:v>
      </x:c>
      <x:c r="C22" s="55" t="s">
        <x:v>298</x:v>
      </x:c>
      <x:c r="D22" s="55" t="s">
        <x:v>299</x:v>
      </x:c>
      <x:c r="E22" s="55" t="s">
        <x:v>300</x:v>
      </x:c>
      <x:c r="F22" s="55" t="s">
        <x:v>301</x:v>
      </x:c>
    </x:row>
    <x:row r="23" ht="94.5" customHeight="1">
      <x:c r="A23" s="55" t="s">
        <x:v>302</x:v>
      </x:c>
      <x:c r="B23" s="55" t="s">
        <x:v>303</x:v>
      </x:c>
      <x:c r="C23" s="55" t="s">
        <x:v>304</x:v>
      </x:c>
      <x:c r="D23" s="55" t="s">
        <x:v>305</x:v>
      </x:c>
      <x:c r="E23" s="55" t="s">
        <x:v>306</x:v>
      </x:c>
      <x:c r="F23" s="55" t="s">
        <x:v>307</x:v>
      </x:c>
    </x:row>
    <x:row r="24" ht="15.75" customHeight="1">
      <x:c r="A24" s="51"/>
      <x:c r="B24" s="51"/>
      <x:c r="C24" s="51"/>
      <x:c r="D24" s="51"/>
      <x:c r="E24" s="51"/>
      <x:c r="F24" s="51"/>
    </x:row>
    <x:row r="25" ht="36" customHeight="1">
      <x:c r="A25" s="51" t="s">
        <x:v>272</x:v>
      </x:c>
    </x:row>
    <x:row r="26" ht="15.75" customHeight="1">
      <x:c r="A26" s="51"/>
      <x:c r="B26" s="51"/>
      <x:c r="C26" s="51"/>
      <x:c r="D26" s="51"/>
      <x:c r="E26" s="51"/>
      <x:c r="F26" s="51"/>
    </x:row>
    <x:row r="27" ht="24.75" customHeight="1">
      <x:c r="A27" s="51" t="s">
        <x:v>273</x:v>
      </x:c>
    </x:row>
    <x:row r="28" ht="24.75" customHeight="1"/>
    <x:row r="29" ht="15.75" customHeight="1">
      <x:c r="A29" s="51"/>
      <x:c r="B29" s="51"/>
      <x:c r="C29" s="51"/>
      <x:c r="D29" s="51"/>
      <x:c r="E29" s="51"/>
      <x:c r="F29" s="51"/>
    </x:row>
    <x:row r="30" ht="24" customHeight="1">
      <x:c r="A30" s="56" t="s">
        <x:v>274</x:v>
      </x:c>
    </x:row>
    <x:row r="31" ht="24" customHeight="1"/>
    <x:row r="32" ht="15.75" customHeight="1">
      <x:c r="A32" s="51"/>
      <x:c r="B32" s="51"/>
      <x:c r="C32" s="51"/>
      <x:c r="D32" s="51"/>
      <x:c r="E32" s="51"/>
      <x:c r="F32" s="51"/>
    </x:row>
    <x:row r="33" ht="15.75" customHeight="1">
      <x:c r="A33" s="51"/>
      <x:c r="B33" s="51"/>
      <x:c r="C33" s="51"/>
      <x:c r="D33" s="51"/>
      <x:c r="E33" s="51"/>
      <x:c r="F33" s="51"/>
    </x:row>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mergeCells>
    <x:mergeCell ref="A1:F1"/>
    <x:mergeCell ref="A2:F2"/>
    <x:mergeCell ref="A4:F4"/>
    <x:mergeCell ref="B5:F5"/>
    <x:mergeCell ref="B6:F6"/>
    <x:mergeCell ref="B7:F7"/>
    <x:mergeCell ref="B8:F8"/>
    <x:mergeCell ref="B16:F16"/>
    <x:mergeCell ref="B17:F17"/>
    <x:mergeCell ref="A19:F19"/>
    <x:mergeCell ref="A25:F25"/>
    <x:mergeCell ref="A27:F28"/>
    <x:mergeCell ref="A30:F31"/>
    <x:mergeCell ref="B9:F9"/>
    <x:mergeCell ref="B10:F10"/>
    <x:mergeCell ref="B11:F11"/>
    <x:mergeCell ref="B12:F12"/>
    <x:mergeCell ref="B13:F13"/>
    <x:mergeCell ref="B14:F14"/>
    <x:mergeCell ref="B15:F15"/>
  </x:mergeCell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ColWidth="12.630000114440918" defaultRowHeight="15"/>
  <x:cols>
    <x:col min="1" max="1" width="25" customWidth="1"/>
    <x:col min="2" max="2" width="110" customWidth="1"/>
    <x:col min="3" max="26" width="8.630000114440918" customWidth="1"/>
  </x:cols>
  <x:sheetData>
    <x:row r="1" ht="34.5" customHeight="1">
      <x:c r="A1" s="57" t="s">
        <x:v>308</x:v>
      </x:c>
    </x:row>
    <x:row r="2">
      <x:c r="A2" s="58"/>
      <x:c r="B2" s="58"/>
    </x:row>
    <x:row r="3" ht="79.5" customHeight="1">
      <x:c r="A3" s="59" t="s">
        <x:v>309</x:v>
      </x:c>
      <x:c r="B3" s="60" t="s">
        <x:v>310</x:v>
      </x:c>
    </x:row>
    <x:row r="4" ht="150" customHeight="1">
      <x:c r="A4" s="59" t="s">
        <x:v>311</x:v>
      </x:c>
      <x:c r="B4" s="60" t="s">
        <x:v>312</x:v>
      </x:c>
    </x:row>
    <x:row r="5" ht="150" customHeight="1">
      <x:c r="A5" s="59" t="s">
        <x:v>313</x:v>
      </x:c>
      <x:c r="B5" s="60" t="s">
        <x:v>314</x:v>
      </x:c>
    </x:row>
    <x:row r="6" ht="150" customHeight="1">
      <x:c r="A6" s="59" t="s">
        <x:v>315</x:v>
      </x:c>
      <x:c r="B6" s="60" t="s">
        <x:v>316</x:v>
      </x:c>
    </x:row>
    <x:row r="7" ht="105" customHeight="1">
      <x:c r="A7" s="59" t="s">
        <x:v>317</x:v>
      </x:c>
      <x:c r="B7" s="60" t="s">
        <x:v>318</x:v>
      </x:c>
    </x:row>
    <x:row r="8">
      <x:c r="A8" s="58"/>
      <x:c r="B8" s="58"/>
    </x:row>
    <x:row r="9">
      <x:c r="A9" s="58"/>
      <x:c r="B9" s="58"/>
    </x:row>
    <x:row r="10">
      <x:c r="A10" s="58"/>
      <x:c r="B10" s="58"/>
    </x:row>
    <x:row r="21" ht="15.75" customHeight="1"/>
    <x:row r="22" ht="15.75" customHeight="1"/>
    <x:row r="23" ht="15.75" customHeight="1"/>
    <x:row r="24" ht="15.75" customHeight="1"/>
    <x:row r="25" ht="15.75" customHeight="1"/>
    <x:row r="26" ht="15.75" customHeight="1"/>
    <x:row r="27" ht="15.75" customHeight="1"/>
    <x:row r="28" ht="15.75" customHeight="1"/>
    <x:row r="29" ht="15.75" customHeight="1"/>
    <x:row r="30" ht="15.75" customHeight="1"/>
    <x:row r="31" ht="15.75" customHeight="1"/>
    <x:row r="32" ht="15.75" customHeight="1"/>
    <x:row r="33" ht="15.75" customHeight="1"/>
    <x:row r="34" ht="15.75" customHeight="1"/>
    <x:row r="35" ht="15.75" customHeight="1"/>
    <x:row r="36" ht="15.75" customHeight="1"/>
    <x:row r="37" ht="15.75" customHeight="1"/>
    <x:row r="38" ht="15.75" customHeight="1"/>
    <x:row r="39" ht="15.75" customHeight="1"/>
    <x:row r="40" ht="15.75" customHeight="1"/>
    <x:row r="41" ht="15.75" customHeight="1"/>
    <x:row r="42" ht="15.75" customHeight="1"/>
    <x:row r="43" ht="15.75" customHeight="1"/>
    <x:row r="44" ht="15.75" customHeight="1"/>
    <x:row r="45" ht="15.75" customHeight="1"/>
    <x:row r="46" ht="15.75" customHeight="1"/>
    <x:row r="47" ht="15.75" customHeight="1"/>
    <x:row r="48" ht="15.75" customHeight="1"/>
    <x:row r="49" ht="15.75" customHeight="1"/>
    <x:row r="50" ht="15.75" customHeight="1"/>
    <x:row r="51" ht="15.75" customHeight="1"/>
    <x:row r="52" ht="15.75" customHeight="1"/>
    <x:row r="53" ht="15.75" customHeight="1"/>
    <x:row r="54" ht="15.75" customHeight="1"/>
    <x:row r="55" ht="15.75" customHeight="1"/>
    <x:row r="56" ht="15.75" customHeight="1"/>
    <x:row r="57" ht="15.75" customHeight="1"/>
    <x:row r="58" ht="15.75" customHeight="1"/>
    <x:row r="59" ht="15.75" customHeight="1"/>
    <x:row r="60" ht="15.75" customHeight="1"/>
    <x:row r="61" ht="15.75" customHeight="1"/>
    <x:row r="62" ht="15.75" customHeight="1"/>
    <x:row r="63" ht="15.75" customHeight="1"/>
    <x:row r="64" ht="15.75" customHeight="1"/>
    <x:row r="65" ht="15.75" customHeight="1"/>
    <x:row r="66" ht="15.75" customHeight="1"/>
    <x:row r="67" ht="15.75" customHeight="1"/>
    <x:row r="68" ht="15.75" customHeight="1"/>
    <x:row r="69" ht="15.75" customHeight="1"/>
    <x:row r="70" ht="15.75" customHeight="1"/>
    <x:row r="71" ht="15.75" customHeight="1"/>
    <x:row r="72" ht="15.75" customHeight="1"/>
    <x:row r="73" ht="15.75" customHeight="1"/>
    <x:row r="74" ht="15.75" customHeight="1"/>
    <x:row r="75" ht="15.75" customHeight="1"/>
    <x:row r="76" ht="15.75" customHeight="1"/>
    <x:row r="77" ht="15.75" customHeight="1"/>
    <x:row r="78" ht="15.75" customHeight="1"/>
    <x:row r="79" ht="15.75" customHeight="1"/>
    <x:row r="80" ht="15.75" customHeight="1"/>
    <x:row r="81" ht="15.75" customHeight="1"/>
    <x:row r="82" ht="15.75" customHeight="1"/>
    <x:row r="83" ht="15.75" customHeight="1"/>
    <x:row r="84" ht="15.75" customHeight="1"/>
    <x:row r="85" ht="15.75" customHeight="1"/>
    <x:row r="86" ht="15.75" customHeight="1"/>
    <x:row r="87" ht="15.75" customHeight="1"/>
    <x:row r="88" ht="15.75" customHeight="1"/>
    <x:row r="89" ht="15.75" customHeight="1"/>
    <x:row r="90" ht="15.75" customHeight="1"/>
    <x:row r="91" ht="15.75" customHeight="1"/>
    <x:row r="92" ht="15.75" customHeight="1"/>
    <x:row r="93" ht="15.75" customHeight="1"/>
    <x:row r="94" ht="15.75" customHeight="1"/>
    <x:row r="95" ht="15.75" customHeight="1"/>
    <x:row r="96" ht="15.75" customHeight="1"/>
    <x:row r="97" ht="15.75" customHeight="1"/>
    <x:row r="98" ht="15.75" customHeight="1"/>
    <x:row r="99" ht="15.75" customHeight="1"/>
    <x:row r="100" ht="15.75" customHeight="1"/>
    <x:row r="101" ht="15.75" customHeight="1"/>
    <x:row r="102" ht="15.75" customHeight="1"/>
    <x:row r="103" ht="15.75" customHeight="1"/>
    <x:row r="104" ht="15.75" customHeight="1"/>
    <x:row r="105" ht="15.75" customHeight="1"/>
    <x:row r="106" ht="15.75" customHeight="1"/>
    <x:row r="107" ht="15.75" customHeight="1"/>
    <x:row r="108" ht="15.75" customHeight="1"/>
    <x:row r="109" ht="15.75" customHeight="1"/>
    <x:row r="110" ht="15.75" customHeight="1"/>
    <x:row r="111" ht="15.75" customHeight="1"/>
    <x:row r="112" ht="15.75" customHeight="1"/>
    <x:row r="113" ht="15.75" customHeight="1"/>
    <x:row r="114" ht="15.75" customHeight="1"/>
    <x:row r="115" ht="15.75" customHeight="1"/>
    <x:row r="116" ht="15.75" customHeight="1"/>
    <x:row r="117" ht="15.75" customHeight="1"/>
    <x:row r="118" ht="15.75" customHeight="1"/>
    <x:row r="119" ht="15.75" customHeight="1"/>
    <x:row r="120" ht="15.75" customHeight="1"/>
    <x:row r="121" ht="15.75" customHeight="1"/>
    <x:row r="122" ht="15.75" customHeight="1"/>
    <x:row r="123" ht="15.75" customHeight="1"/>
    <x:row r="124" ht="15.75" customHeight="1"/>
    <x:row r="125" ht="15.75" customHeight="1"/>
    <x:row r="126" ht="15.75" customHeight="1"/>
    <x:row r="127" ht="15.75" customHeight="1"/>
    <x:row r="128" ht="15.75" customHeight="1"/>
    <x:row r="129" ht="15.75" customHeight="1"/>
    <x:row r="130" ht="15.75" customHeight="1"/>
    <x:row r="131" ht="15.75" customHeight="1"/>
    <x:row r="132" ht="15.75" customHeight="1"/>
    <x:row r="133" ht="15.75" customHeight="1"/>
    <x:row r="134" ht="15.75" customHeight="1"/>
    <x:row r="135" ht="15.75" customHeight="1"/>
    <x:row r="136" ht="15.75" customHeight="1"/>
    <x:row r="137" ht="15.75" customHeight="1"/>
    <x:row r="138" ht="15.75" customHeight="1"/>
    <x:row r="139" ht="15.75" customHeight="1"/>
    <x:row r="140" ht="15.75" customHeight="1"/>
    <x:row r="141" ht="15.75" customHeight="1"/>
    <x:row r="142" ht="15.75" customHeight="1"/>
    <x:row r="143" ht="15.75" customHeight="1"/>
    <x:row r="144" ht="15.75" customHeight="1"/>
    <x:row r="145" ht="15.75" customHeight="1"/>
    <x:row r="146" ht="15.75" customHeight="1"/>
    <x:row r="147" ht="15.75" customHeight="1"/>
    <x:row r="148" ht="15.75" customHeight="1"/>
    <x:row r="149" ht="15.75" customHeight="1"/>
    <x:row r="150" ht="15.75" customHeight="1"/>
    <x:row r="151" ht="15.75" customHeight="1"/>
    <x:row r="152" ht="15.75" customHeight="1"/>
    <x:row r="153" ht="15.75" customHeight="1"/>
    <x:row r="154" ht="15.75" customHeight="1"/>
    <x:row r="155" ht="15.75" customHeight="1"/>
    <x:row r="156" ht="15.75" customHeight="1"/>
    <x:row r="157" ht="15.75" customHeight="1"/>
    <x:row r="158" ht="15.75" customHeight="1"/>
    <x:row r="159" ht="15.75" customHeight="1"/>
    <x:row r="160" ht="15.75" customHeight="1"/>
    <x:row r="161" ht="15.75" customHeight="1"/>
    <x:row r="162" ht="15.75" customHeight="1"/>
    <x:row r="163" ht="15.75" customHeight="1"/>
    <x:row r="164" ht="15.75" customHeight="1"/>
    <x:row r="165" ht="15.75" customHeight="1"/>
    <x:row r="166" ht="15.75" customHeight="1"/>
    <x:row r="167" ht="15.75" customHeight="1"/>
    <x:row r="168" ht="15.75" customHeight="1"/>
    <x:row r="169" ht="15.75" customHeight="1"/>
    <x:row r="170" ht="15.75" customHeight="1"/>
    <x:row r="171" ht="15.75" customHeight="1"/>
    <x:row r="172" ht="15.75" customHeight="1"/>
    <x:row r="173" ht="15.75" customHeight="1"/>
    <x:row r="174" ht="15.75" customHeight="1"/>
    <x:row r="175" ht="15.75" customHeight="1"/>
    <x:row r="176" ht="15.75" customHeight="1"/>
    <x:row r="177" ht="15.75" customHeight="1"/>
    <x:row r="178" ht="15.75" customHeight="1"/>
    <x:row r="179" ht="15.75" customHeight="1"/>
    <x:row r="180" ht="15.75" customHeight="1"/>
    <x:row r="181" ht="15.75" customHeight="1"/>
    <x:row r="182" ht="15.75" customHeight="1"/>
    <x:row r="183" ht="15.75" customHeight="1"/>
    <x:row r="184" ht="15.75" customHeight="1"/>
    <x:row r="185" ht="15.75" customHeight="1"/>
    <x:row r="186" ht="15.75" customHeight="1"/>
    <x:row r="187" ht="15.75" customHeight="1"/>
    <x:row r="188" ht="15.75" customHeight="1"/>
    <x:row r="189" ht="15.75" customHeight="1"/>
    <x:row r="190" ht="15.75" customHeight="1"/>
    <x:row r="191" ht="15.75" customHeight="1"/>
    <x:row r="192" ht="15.75" customHeight="1"/>
    <x:row r="193" ht="15.75" customHeight="1"/>
    <x:row r="194" ht="15.75" customHeight="1"/>
    <x:row r="195" ht="15.75" customHeight="1"/>
    <x:row r="196" ht="15.75" customHeight="1"/>
    <x:row r="197" ht="15.75" customHeight="1"/>
    <x:row r="198" ht="15.75" customHeight="1"/>
    <x:row r="199" ht="15.75" customHeight="1"/>
    <x:row r="200" ht="15.75" customHeight="1"/>
    <x:row r="201" ht="15.75" customHeight="1"/>
    <x:row r="202" ht="15.75" customHeight="1"/>
    <x:row r="203" ht="15.75" customHeight="1"/>
    <x:row r="204" ht="15.75" customHeight="1"/>
    <x:row r="205" ht="15.75" customHeight="1"/>
    <x:row r="206" ht="15.75" customHeight="1"/>
    <x:row r="207" ht="15.75" customHeight="1"/>
    <x:row r="208" ht="15.75" customHeight="1"/>
    <x:row r="209" ht="15.75" customHeight="1"/>
    <x:row r="210" ht="15.75" customHeight="1"/>
    <x:row r="211" ht="15.75" customHeight="1"/>
    <x:row r="212" ht="15.75" customHeight="1"/>
    <x:row r="213" ht="15.75" customHeight="1"/>
    <x:row r="214" ht="15.75" customHeight="1"/>
    <x:row r="215" ht="15.75" customHeight="1"/>
    <x:row r="216" ht="15.75" customHeight="1"/>
    <x:row r="217" ht="15.75" customHeight="1"/>
    <x:row r="218" ht="15.75" customHeight="1"/>
    <x:row r="219" ht="15.75" customHeight="1"/>
    <x:row r="220" ht="15.75" customHeight="1"/>
    <x:row r="221" ht="15.75" customHeight="1"/>
    <x:row r="222" ht="15.75" customHeight="1"/>
    <x:row r="223" ht="15.75" customHeight="1"/>
    <x:row r="224" ht="15.75" customHeight="1"/>
    <x:row r="225" ht="15.75" customHeight="1"/>
    <x:row r="226" ht="15.75" customHeight="1"/>
    <x:row r="227" ht="15.75" customHeight="1"/>
    <x:row r="228" ht="15.75" customHeight="1"/>
    <x:row r="229" ht="15.75" customHeight="1"/>
    <x:row r="230" ht="15.75" customHeight="1"/>
    <x:row r="231" ht="15.75" customHeight="1"/>
    <x:row r="232" ht="15.75" customHeight="1"/>
    <x:row r="233" ht="15.75" customHeight="1"/>
    <x:row r="234" ht="15.75" customHeight="1"/>
    <x:row r="235" ht="15.75" customHeight="1"/>
    <x:row r="236" ht="15.75" customHeight="1"/>
    <x:row r="237" ht="15.75" customHeight="1"/>
    <x:row r="238" ht="15.75" customHeight="1"/>
    <x:row r="239" ht="15.75" customHeight="1"/>
    <x:row r="240" ht="15.75" customHeight="1"/>
    <x:row r="241" ht="15.75" customHeight="1"/>
    <x:row r="242" ht="15.75" customHeight="1"/>
    <x:row r="243" ht="15.75" customHeight="1"/>
    <x:row r="244" ht="15.75" customHeight="1"/>
    <x:row r="245" ht="15.75" customHeight="1"/>
    <x:row r="246" ht="15.75" customHeight="1"/>
    <x:row r="247" ht="15.75" customHeight="1"/>
    <x:row r="248" ht="15.75" customHeight="1"/>
    <x:row r="249" ht="15.75" customHeight="1"/>
    <x:row r="250" ht="15.75" customHeight="1"/>
    <x:row r="251" ht="15.75" customHeight="1"/>
    <x:row r="252" ht="15.75" customHeight="1"/>
    <x:row r="253" ht="15.75" customHeight="1"/>
    <x:row r="254" ht="15.75" customHeight="1"/>
    <x:row r="255" ht="15.75" customHeight="1"/>
    <x:row r="256" ht="15.75" customHeight="1"/>
    <x:row r="257" ht="15.75" customHeight="1"/>
    <x:row r="258" ht="15.75" customHeight="1"/>
    <x:row r="259" ht="15.75" customHeight="1"/>
    <x:row r="260" ht="15.75" customHeight="1"/>
    <x:row r="261" ht="15.75" customHeight="1"/>
    <x:row r="262" ht="15.75" customHeight="1"/>
    <x:row r="263" ht="15.75" customHeight="1"/>
    <x:row r="264" ht="15.75" customHeight="1"/>
    <x:row r="265" ht="15.75" customHeight="1"/>
    <x:row r="266" ht="15.75" customHeight="1"/>
    <x:row r="267" ht="15.75" customHeight="1"/>
    <x:row r="268" ht="15.75" customHeight="1"/>
    <x:row r="269" ht="15.75" customHeight="1"/>
    <x:row r="270" ht="15.75" customHeight="1"/>
    <x:row r="271" ht="15.75" customHeight="1"/>
    <x:row r="272" ht="15.75" customHeight="1"/>
    <x:row r="273" ht="15.75" customHeight="1"/>
    <x:row r="274" ht="15.75" customHeight="1"/>
    <x:row r="275" ht="15.75" customHeight="1"/>
    <x:row r="276" ht="15.75" customHeight="1"/>
    <x:row r="277" ht="15.75" customHeight="1"/>
    <x:row r="278" ht="15.75" customHeight="1"/>
    <x:row r="279" ht="15.75" customHeight="1"/>
    <x:row r="280" ht="15.75" customHeight="1"/>
    <x:row r="281" ht="15.75" customHeight="1"/>
    <x:row r="282" ht="15.75" customHeight="1"/>
    <x:row r="283" ht="15.75" customHeight="1"/>
    <x:row r="284" ht="15.75" customHeight="1"/>
    <x:row r="285" ht="15.75" customHeight="1"/>
    <x:row r="286" ht="15.75" customHeight="1"/>
    <x:row r="287" ht="15.75" customHeight="1"/>
    <x:row r="288" ht="15.75" customHeight="1"/>
    <x:row r="289" ht="15.75" customHeight="1"/>
    <x:row r="290" ht="15.75" customHeight="1"/>
    <x:row r="291" ht="15.75" customHeight="1"/>
    <x:row r="292" ht="15.75" customHeight="1"/>
    <x:row r="293" ht="15.75" customHeight="1"/>
    <x:row r="294" ht="15.75" customHeight="1"/>
    <x:row r="295" ht="15.75" customHeight="1"/>
    <x:row r="296" ht="15.75" customHeight="1"/>
    <x:row r="297" ht="15.75" customHeight="1"/>
    <x:row r="298" ht="15.75" customHeight="1"/>
    <x:row r="299" ht="15.75" customHeight="1"/>
    <x:row r="300" ht="15.75" customHeight="1"/>
    <x:row r="301" ht="15.75" customHeight="1"/>
    <x:row r="302" ht="15.75" customHeight="1"/>
    <x:row r="303" ht="15.75" customHeight="1"/>
    <x:row r="304" ht="15.75" customHeight="1"/>
    <x:row r="305" ht="15.75" customHeight="1"/>
    <x:row r="306" ht="15.75" customHeight="1"/>
    <x:row r="307" ht="15.75" customHeight="1"/>
    <x:row r="308" ht="15.75" customHeight="1"/>
    <x:row r="309" ht="15.75" customHeight="1"/>
    <x:row r="310" ht="15.75" customHeight="1"/>
    <x:row r="311" ht="15.75" customHeight="1"/>
    <x:row r="312" ht="15.75" customHeight="1"/>
    <x:row r="313" ht="15.75" customHeight="1"/>
    <x:row r="314" ht="15.75" customHeight="1"/>
    <x:row r="315" ht="15.75" customHeight="1"/>
    <x:row r="316" ht="15.75" customHeight="1"/>
    <x:row r="317" ht="15.75" customHeight="1"/>
    <x:row r="318" ht="15.75" customHeight="1"/>
    <x:row r="319" ht="15.75" customHeight="1"/>
    <x:row r="320" ht="15.75" customHeight="1"/>
    <x:row r="321" ht="15.75" customHeight="1"/>
    <x:row r="322" ht="15.75" customHeight="1"/>
    <x:row r="323" ht="15.75" customHeight="1"/>
    <x:row r="324" ht="15.75" customHeight="1"/>
    <x:row r="325" ht="15.75" customHeight="1"/>
    <x:row r="326" ht="15.75" customHeight="1"/>
    <x:row r="327" ht="15.75" customHeight="1"/>
    <x:row r="328" ht="15.75" customHeight="1"/>
    <x:row r="329" ht="15.75" customHeight="1"/>
    <x:row r="330" ht="15.75" customHeight="1"/>
    <x:row r="331" ht="15.75" customHeight="1"/>
    <x:row r="332" ht="15.75" customHeight="1"/>
    <x:row r="333" ht="15.75" customHeight="1"/>
    <x:row r="334" ht="15.75" customHeight="1"/>
    <x:row r="335" ht="15.75" customHeight="1"/>
    <x:row r="336" ht="15.75" customHeight="1"/>
    <x:row r="337" ht="15.75" customHeight="1"/>
    <x:row r="338" ht="15.75" customHeight="1"/>
    <x:row r="339" ht="15.75" customHeight="1"/>
    <x:row r="340" ht="15.75" customHeight="1"/>
    <x:row r="341" ht="15.75" customHeight="1"/>
    <x:row r="342" ht="15.75" customHeight="1"/>
    <x:row r="343" ht="15.75" customHeight="1"/>
    <x:row r="344" ht="15.75" customHeight="1"/>
    <x:row r="345" ht="15.75" customHeight="1"/>
    <x:row r="346" ht="15.75" customHeight="1"/>
    <x:row r="347" ht="15.75" customHeight="1"/>
    <x:row r="348" ht="15.75" customHeight="1"/>
    <x:row r="349" ht="15.75" customHeight="1"/>
    <x:row r="350" ht="15.75" customHeight="1"/>
    <x:row r="351" ht="15.75" customHeight="1"/>
    <x:row r="352" ht="15.75" customHeight="1"/>
    <x:row r="353" ht="15.75" customHeight="1"/>
    <x:row r="354" ht="15.75" customHeight="1"/>
    <x:row r="355" ht="15.75" customHeight="1"/>
    <x:row r="356" ht="15.75" customHeight="1"/>
    <x:row r="357" ht="15.75" customHeight="1"/>
    <x:row r="358" ht="15.75" customHeight="1"/>
    <x:row r="359" ht="15.75" customHeight="1"/>
    <x:row r="360" ht="15.75" customHeight="1"/>
    <x:row r="361" ht="15.75" customHeight="1"/>
    <x:row r="362" ht="15.75" customHeight="1"/>
    <x:row r="363" ht="15.75" customHeight="1"/>
    <x:row r="364" ht="15.75" customHeight="1"/>
    <x:row r="365" ht="15.75" customHeight="1"/>
    <x:row r="366" ht="15.75" customHeight="1"/>
    <x:row r="367" ht="15.75" customHeight="1"/>
    <x:row r="368" ht="15.75" customHeight="1"/>
    <x:row r="369" ht="15.75" customHeight="1"/>
    <x:row r="370" ht="15.75" customHeight="1"/>
    <x:row r="371" ht="15.75" customHeight="1"/>
    <x:row r="372" ht="15.75" customHeight="1"/>
    <x:row r="373" ht="15.75" customHeight="1"/>
    <x:row r="374" ht="15.75" customHeight="1"/>
    <x:row r="375" ht="15.75" customHeight="1"/>
    <x:row r="376" ht="15.75" customHeight="1"/>
    <x:row r="377" ht="15.75" customHeight="1"/>
    <x:row r="378" ht="15.75" customHeight="1"/>
    <x:row r="379" ht="15.75" customHeight="1"/>
    <x:row r="380" ht="15.75" customHeight="1"/>
    <x:row r="381" ht="15.75" customHeight="1"/>
    <x:row r="382" ht="15.75" customHeight="1"/>
    <x:row r="383" ht="15.75" customHeight="1"/>
    <x:row r="384" ht="15.75" customHeight="1"/>
    <x:row r="385" ht="15.75" customHeight="1"/>
    <x:row r="386" ht="15.75" customHeight="1"/>
    <x:row r="387" ht="15.75" customHeight="1"/>
    <x:row r="388" ht="15.75" customHeight="1"/>
    <x:row r="389" ht="15.75" customHeight="1"/>
    <x:row r="390" ht="15.75" customHeight="1"/>
    <x:row r="391" ht="15.75" customHeight="1"/>
    <x:row r="392" ht="15.75" customHeight="1"/>
    <x:row r="393" ht="15.75" customHeight="1"/>
    <x:row r="394" ht="15.75" customHeight="1"/>
    <x:row r="395" ht="15.75" customHeight="1"/>
    <x:row r="396" ht="15.75" customHeight="1"/>
    <x:row r="397" ht="15.75" customHeight="1"/>
    <x:row r="398" ht="15.75" customHeight="1"/>
    <x:row r="399" ht="15.75" customHeight="1"/>
    <x:row r="400" ht="15.75" customHeight="1"/>
    <x:row r="401" ht="15.75" customHeight="1"/>
    <x:row r="402" ht="15.75" customHeight="1"/>
    <x:row r="403" ht="15.75" customHeight="1"/>
    <x:row r="404" ht="15.75" customHeight="1"/>
    <x:row r="405" ht="15.75" customHeight="1"/>
    <x:row r="406" ht="15.75" customHeight="1"/>
    <x:row r="407" ht="15.75" customHeight="1"/>
    <x:row r="408" ht="15.75" customHeight="1"/>
    <x:row r="409" ht="15.75" customHeight="1"/>
    <x:row r="410" ht="15.75" customHeight="1"/>
    <x:row r="411" ht="15.75" customHeight="1"/>
    <x:row r="412" ht="15.75" customHeight="1"/>
    <x:row r="413" ht="15.75" customHeight="1"/>
    <x:row r="414" ht="15.75" customHeight="1"/>
    <x:row r="415" ht="15.75" customHeight="1"/>
    <x:row r="416" ht="15.75" customHeight="1"/>
    <x:row r="417" ht="15.75" customHeight="1"/>
    <x:row r="418" ht="15.75" customHeight="1"/>
    <x:row r="419" ht="15.75" customHeight="1"/>
    <x:row r="420" ht="15.75" customHeight="1"/>
    <x:row r="421" ht="15.75" customHeight="1"/>
    <x:row r="422" ht="15.75" customHeight="1"/>
    <x:row r="423" ht="15.75" customHeight="1"/>
    <x:row r="424" ht="15.75" customHeight="1"/>
    <x:row r="425" ht="15.75" customHeight="1"/>
    <x:row r="426" ht="15.75" customHeight="1"/>
    <x:row r="427" ht="15.75" customHeight="1"/>
    <x:row r="428" ht="15.75" customHeight="1"/>
    <x:row r="429" ht="15.75" customHeight="1"/>
    <x:row r="430" ht="15.75" customHeight="1"/>
    <x:row r="431" ht="15.75" customHeight="1"/>
    <x:row r="432" ht="15.75" customHeight="1"/>
    <x:row r="433" ht="15.75" customHeight="1"/>
    <x:row r="434" ht="15.75" customHeight="1"/>
    <x:row r="435" ht="15.75" customHeight="1"/>
    <x:row r="436" ht="15.75" customHeight="1"/>
    <x:row r="437" ht="15.75" customHeight="1"/>
    <x:row r="438" ht="15.75" customHeight="1"/>
    <x:row r="439" ht="15.75" customHeight="1"/>
    <x:row r="440" ht="15.75" customHeight="1"/>
    <x:row r="441" ht="15.75" customHeight="1"/>
    <x:row r="442" ht="15.75" customHeight="1"/>
    <x:row r="443" ht="15.75" customHeight="1"/>
    <x:row r="444" ht="15.75" customHeight="1"/>
    <x:row r="445" ht="15.75" customHeight="1"/>
    <x:row r="446" ht="15.75" customHeight="1"/>
    <x:row r="447" ht="15.75" customHeight="1"/>
    <x:row r="448" ht="15.75" customHeight="1"/>
    <x:row r="449" ht="15.75" customHeight="1"/>
    <x:row r="450" ht="15.75" customHeight="1"/>
    <x:row r="451" ht="15.75" customHeight="1"/>
    <x:row r="452" ht="15.75" customHeight="1"/>
    <x:row r="453" ht="15.75" customHeight="1"/>
    <x:row r="454" ht="15.75" customHeight="1"/>
    <x:row r="455" ht="15.75" customHeight="1"/>
    <x:row r="456" ht="15.75" customHeight="1"/>
    <x:row r="457" ht="15.75" customHeight="1"/>
    <x:row r="458" ht="15.75" customHeight="1"/>
    <x:row r="459" ht="15.75" customHeight="1"/>
    <x:row r="460" ht="15.75" customHeight="1"/>
    <x:row r="461" ht="15.75" customHeight="1"/>
    <x:row r="462" ht="15.75" customHeight="1"/>
    <x:row r="463" ht="15.75" customHeight="1"/>
    <x:row r="464" ht="15.75" customHeight="1"/>
    <x:row r="465" ht="15.75" customHeight="1"/>
    <x:row r="466" ht="15.75" customHeight="1"/>
    <x:row r="467" ht="15.75" customHeight="1"/>
    <x:row r="468" ht="15.75" customHeight="1"/>
    <x:row r="469" ht="15.75" customHeight="1"/>
    <x:row r="470" ht="15.75" customHeight="1"/>
    <x:row r="471" ht="15.75" customHeight="1"/>
    <x:row r="472" ht="15.75" customHeight="1"/>
    <x:row r="473" ht="15.75" customHeight="1"/>
    <x:row r="474" ht="15.75" customHeight="1"/>
    <x:row r="475" ht="15.75" customHeight="1"/>
    <x:row r="476" ht="15.75" customHeight="1"/>
    <x:row r="477" ht="15.75" customHeight="1"/>
    <x:row r="478" ht="15.75" customHeight="1"/>
    <x:row r="479" ht="15.75" customHeight="1"/>
    <x:row r="480" ht="15.75" customHeight="1"/>
    <x:row r="481" ht="15.75" customHeight="1"/>
    <x:row r="482" ht="15.75" customHeight="1"/>
    <x:row r="483" ht="15.75" customHeight="1"/>
    <x:row r="484" ht="15.75" customHeight="1"/>
    <x:row r="485" ht="15.75" customHeight="1"/>
    <x:row r="486" ht="15.75" customHeight="1"/>
    <x:row r="487" ht="15.75" customHeight="1"/>
    <x:row r="488" ht="15.75" customHeight="1"/>
    <x:row r="489" ht="15.75" customHeight="1"/>
    <x:row r="490" ht="15.75" customHeight="1"/>
    <x:row r="491" ht="15.75" customHeight="1"/>
    <x:row r="492" ht="15.75" customHeight="1"/>
    <x:row r="493" ht="15.75" customHeight="1"/>
    <x:row r="494" ht="15.75" customHeight="1"/>
    <x:row r="495" ht="15.75" customHeight="1"/>
    <x:row r="496" ht="15.75" customHeight="1"/>
    <x:row r="497" ht="15.75" customHeight="1"/>
    <x:row r="498" ht="15.75" customHeight="1"/>
    <x:row r="499" ht="15.75" customHeight="1"/>
    <x:row r="500" ht="15.75" customHeight="1"/>
    <x:row r="501" ht="15.75" customHeight="1"/>
    <x:row r="502" ht="15.75" customHeight="1"/>
    <x:row r="503" ht="15.75" customHeight="1"/>
    <x:row r="504" ht="15.75" customHeight="1"/>
    <x:row r="505" ht="15.75" customHeight="1"/>
    <x:row r="506" ht="15.75" customHeight="1"/>
    <x:row r="507" ht="15.75" customHeight="1"/>
    <x:row r="508" ht="15.75" customHeight="1"/>
    <x:row r="509" ht="15.75" customHeight="1"/>
    <x:row r="510" ht="15.75" customHeight="1"/>
    <x:row r="511" ht="15.75" customHeight="1"/>
    <x:row r="512" ht="15.75" customHeight="1"/>
    <x:row r="513" ht="15.75" customHeight="1"/>
    <x:row r="514" ht="15.75" customHeight="1"/>
    <x:row r="515" ht="15.75" customHeight="1"/>
    <x:row r="516" ht="15.75" customHeight="1"/>
    <x:row r="517" ht="15.75" customHeight="1"/>
    <x:row r="518" ht="15.75" customHeight="1"/>
    <x:row r="519" ht="15.75" customHeight="1"/>
    <x:row r="520" ht="15.75" customHeight="1"/>
    <x:row r="521" ht="15.75" customHeight="1"/>
    <x:row r="522" ht="15.75" customHeight="1"/>
    <x:row r="523" ht="15.75" customHeight="1"/>
    <x:row r="524" ht="15.75" customHeight="1"/>
    <x:row r="525" ht="15.75" customHeight="1"/>
    <x:row r="526" ht="15.75" customHeight="1"/>
    <x:row r="527" ht="15.75" customHeight="1"/>
    <x:row r="528" ht="15.75" customHeight="1"/>
    <x:row r="529" ht="15.75" customHeight="1"/>
    <x:row r="530" ht="15.75" customHeight="1"/>
    <x:row r="531" ht="15.75" customHeight="1"/>
    <x:row r="532" ht="15.75" customHeight="1"/>
    <x:row r="533" ht="15.75" customHeight="1"/>
    <x:row r="534" ht="15.75" customHeight="1"/>
    <x:row r="535" ht="15.75" customHeight="1"/>
    <x:row r="536" ht="15.75" customHeight="1"/>
    <x:row r="537" ht="15.75" customHeight="1"/>
    <x:row r="538" ht="15.75" customHeight="1"/>
    <x:row r="539" ht="15.75" customHeight="1"/>
    <x:row r="540" ht="15.75" customHeight="1"/>
    <x:row r="541" ht="15.75" customHeight="1"/>
    <x:row r="542" ht="15.75" customHeight="1"/>
    <x:row r="543" ht="15.75" customHeight="1"/>
    <x:row r="544" ht="15.75" customHeight="1"/>
    <x:row r="545" ht="15.75" customHeight="1"/>
    <x:row r="546" ht="15.75" customHeight="1"/>
    <x:row r="547" ht="15.75" customHeight="1"/>
    <x:row r="548" ht="15.75" customHeight="1"/>
    <x:row r="549" ht="15.75" customHeight="1"/>
    <x:row r="550" ht="15.75" customHeight="1"/>
    <x:row r="551" ht="15.75" customHeight="1"/>
    <x:row r="552" ht="15.75" customHeight="1"/>
    <x:row r="553" ht="15.75" customHeight="1"/>
    <x:row r="554" ht="15.75" customHeight="1"/>
    <x:row r="555" ht="15.75" customHeight="1"/>
    <x:row r="556" ht="15.75" customHeight="1"/>
    <x:row r="557" ht="15.75" customHeight="1"/>
    <x:row r="558" ht="15.75" customHeight="1"/>
    <x:row r="559" ht="15.75" customHeight="1"/>
    <x:row r="560" ht="15.75" customHeight="1"/>
    <x:row r="561" ht="15.75" customHeight="1"/>
    <x:row r="562" ht="15.75" customHeight="1"/>
    <x:row r="563" ht="15.75" customHeight="1"/>
    <x:row r="564" ht="15.75" customHeight="1"/>
    <x:row r="565" ht="15.75" customHeight="1"/>
    <x:row r="566" ht="15.75" customHeight="1"/>
    <x:row r="567" ht="15.75" customHeight="1"/>
    <x:row r="568" ht="15.75" customHeight="1"/>
    <x:row r="569" ht="15.75" customHeight="1"/>
    <x:row r="570" ht="15.75" customHeight="1"/>
    <x:row r="571" ht="15.75" customHeight="1"/>
    <x:row r="572" ht="15.75" customHeight="1"/>
    <x:row r="573" ht="15.75" customHeight="1"/>
    <x:row r="574" ht="15.75" customHeight="1"/>
    <x:row r="575" ht="15.75" customHeight="1"/>
    <x:row r="576" ht="15.75" customHeight="1"/>
    <x:row r="577" ht="15.75" customHeight="1"/>
    <x:row r="578" ht="15.75" customHeight="1"/>
    <x:row r="579" ht="15.75" customHeight="1"/>
    <x:row r="580" ht="15.75" customHeight="1"/>
    <x:row r="581" ht="15.75" customHeight="1"/>
    <x:row r="582" ht="15.75" customHeight="1"/>
    <x:row r="583" ht="15.75" customHeight="1"/>
    <x:row r="584" ht="15.75" customHeight="1"/>
    <x:row r="585" ht="15.75" customHeight="1"/>
    <x:row r="586" ht="15.75" customHeight="1"/>
    <x:row r="587" ht="15.75" customHeight="1"/>
    <x:row r="588" ht="15.75" customHeight="1"/>
    <x:row r="589" ht="15.75" customHeight="1"/>
    <x:row r="590" ht="15.75" customHeight="1"/>
    <x:row r="591" ht="15.75" customHeight="1"/>
    <x:row r="592" ht="15.75" customHeight="1"/>
    <x:row r="593" ht="15.75" customHeight="1"/>
    <x:row r="594" ht="15.75" customHeight="1"/>
    <x:row r="595" ht="15.75" customHeight="1"/>
    <x:row r="596" ht="15.75" customHeight="1"/>
    <x:row r="597" ht="15.75" customHeight="1"/>
    <x:row r="598" ht="15.75" customHeight="1"/>
    <x:row r="599" ht="15.75" customHeight="1"/>
    <x:row r="600" ht="15.75" customHeight="1"/>
    <x:row r="601" ht="15.75" customHeight="1"/>
    <x:row r="602" ht="15.75" customHeight="1"/>
    <x:row r="603" ht="15.75" customHeight="1"/>
    <x:row r="604" ht="15.75" customHeight="1"/>
    <x:row r="605" ht="15.75" customHeight="1"/>
    <x:row r="606" ht="15.75" customHeight="1"/>
    <x:row r="607" ht="15.75" customHeight="1"/>
    <x:row r="608" ht="15.75" customHeight="1"/>
    <x:row r="609" ht="15.75" customHeight="1"/>
    <x:row r="610" ht="15.75" customHeight="1"/>
    <x:row r="611" ht="15.75" customHeight="1"/>
    <x:row r="612" ht="15.75" customHeight="1"/>
    <x:row r="613" ht="15.75" customHeight="1"/>
    <x:row r="614" ht="15.75" customHeight="1"/>
    <x:row r="615" ht="15.75" customHeight="1"/>
    <x:row r="616" ht="15.75" customHeight="1"/>
    <x:row r="617" ht="15.75" customHeight="1"/>
    <x:row r="618" ht="15.75" customHeight="1"/>
    <x:row r="619" ht="15.75" customHeight="1"/>
    <x:row r="620" ht="15.75" customHeight="1"/>
    <x:row r="621" ht="15.75" customHeight="1"/>
    <x:row r="622" ht="15.75" customHeight="1"/>
    <x:row r="623" ht="15.75" customHeight="1"/>
    <x:row r="624" ht="15.75" customHeight="1"/>
    <x:row r="625" ht="15.75" customHeight="1"/>
    <x:row r="626" ht="15.75" customHeight="1"/>
    <x:row r="627" ht="15.75" customHeight="1"/>
    <x:row r="628" ht="15.75" customHeight="1"/>
    <x:row r="629" ht="15.75" customHeight="1"/>
    <x:row r="630" ht="15.75" customHeight="1"/>
    <x:row r="631" ht="15.75" customHeight="1"/>
    <x:row r="632" ht="15.75" customHeight="1"/>
    <x:row r="633" ht="15.75" customHeight="1"/>
    <x:row r="634" ht="15.75" customHeight="1"/>
    <x:row r="635" ht="15.75" customHeight="1"/>
    <x:row r="636" ht="15.75" customHeight="1"/>
    <x:row r="637" ht="15.75" customHeight="1"/>
    <x:row r="638" ht="15.75" customHeight="1"/>
    <x:row r="639" ht="15.75" customHeight="1"/>
    <x:row r="640" ht="15.75" customHeight="1"/>
    <x:row r="641" ht="15.75" customHeight="1"/>
    <x:row r="642" ht="15.75" customHeight="1"/>
    <x:row r="643" ht="15.75" customHeight="1"/>
    <x:row r="644" ht="15.75" customHeight="1"/>
    <x:row r="645" ht="15.75" customHeight="1"/>
    <x:row r="646" ht="15.75" customHeight="1"/>
    <x:row r="647" ht="15.75" customHeight="1"/>
    <x:row r="648" ht="15.75" customHeight="1"/>
    <x:row r="649" ht="15.75" customHeight="1"/>
    <x:row r="650" ht="15.75" customHeight="1"/>
    <x:row r="651" ht="15.75" customHeight="1"/>
    <x:row r="652" ht="15.75" customHeight="1"/>
    <x:row r="653" ht="15.75" customHeight="1"/>
    <x:row r="654" ht="15.75" customHeight="1"/>
    <x:row r="655" ht="15.75" customHeight="1"/>
    <x:row r="656" ht="15.75" customHeight="1"/>
    <x:row r="657" ht="15.75" customHeight="1"/>
    <x:row r="658" ht="15.75" customHeight="1"/>
    <x:row r="659" ht="15.75" customHeight="1"/>
    <x:row r="660" ht="15.75" customHeight="1"/>
    <x:row r="661" ht="15.75" customHeight="1"/>
    <x:row r="662" ht="15.75" customHeight="1"/>
    <x:row r="663" ht="15.75" customHeight="1"/>
    <x:row r="664" ht="15.75" customHeight="1"/>
    <x:row r="665" ht="15.75" customHeight="1"/>
    <x:row r="666" ht="15.75" customHeight="1"/>
    <x:row r="667" ht="15.75" customHeight="1"/>
    <x:row r="668" ht="15.75" customHeight="1"/>
    <x:row r="669" ht="15.75" customHeight="1"/>
    <x:row r="670" ht="15.75" customHeight="1"/>
    <x:row r="671" ht="15.75" customHeight="1"/>
    <x:row r="672" ht="15.75" customHeight="1"/>
    <x:row r="673" ht="15.75" customHeight="1"/>
    <x:row r="674" ht="15.75" customHeight="1"/>
    <x:row r="675" ht="15.75" customHeight="1"/>
    <x:row r="676" ht="15.75" customHeight="1"/>
    <x:row r="677" ht="15.75" customHeight="1"/>
    <x:row r="678" ht="15.75" customHeight="1"/>
    <x:row r="679" ht="15.75" customHeight="1"/>
    <x:row r="680" ht="15.75" customHeight="1"/>
    <x:row r="681" ht="15.75" customHeight="1"/>
    <x:row r="682" ht="15.75" customHeight="1"/>
    <x:row r="683" ht="15.75" customHeight="1"/>
    <x:row r="684" ht="15.75" customHeight="1"/>
    <x:row r="685" ht="15.75" customHeight="1"/>
    <x:row r="686" ht="15.75" customHeight="1"/>
    <x:row r="687" ht="15.75" customHeight="1"/>
    <x:row r="688" ht="15.75" customHeight="1"/>
    <x:row r="689" ht="15.75" customHeight="1"/>
    <x:row r="690" ht="15.75" customHeight="1"/>
    <x:row r="691" ht="15.75" customHeight="1"/>
    <x:row r="692" ht="15.75" customHeight="1"/>
    <x:row r="693" ht="15.75" customHeight="1"/>
    <x:row r="694" ht="15.75" customHeight="1"/>
    <x:row r="695" ht="15.75" customHeight="1"/>
    <x:row r="696" ht="15.75" customHeight="1"/>
    <x:row r="697" ht="15.75" customHeight="1"/>
    <x:row r="698" ht="15.75" customHeight="1"/>
    <x:row r="699" ht="15.75" customHeight="1"/>
    <x:row r="700" ht="15.75" customHeight="1"/>
    <x:row r="701" ht="15.75" customHeight="1"/>
    <x:row r="702" ht="15.75" customHeight="1"/>
    <x:row r="703" ht="15.75" customHeight="1"/>
    <x:row r="704" ht="15.75" customHeight="1"/>
    <x:row r="705" ht="15.75" customHeight="1"/>
    <x:row r="706" ht="15.75" customHeight="1"/>
    <x:row r="707" ht="15.75" customHeight="1"/>
    <x:row r="708" ht="15.75" customHeight="1"/>
    <x:row r="709" ht="15.75" customHeight="1"/>
    <x:row r="710" ht="15.75" customHeight="1"/>
    <x:row r="711" ht="15.75" customHeight="1"/>
    <x:row r="712" ht="15.75" customHeight="1"/>
    <x:row r="713" ht="15.75" customHeight="1"/>
    <x:row r="714" ht="15.75" customHeight="1"/>
    <x:row r="715" ht="15.75" customHeight="1"/>
    <x:row r="716" ht="15.75" customHeight="1"/>
    <x:row r="717" ht="15.75" customHeight="1"/>
    <x:row r="718" ht="15.75" customHeight="1"/>
    <x:row r="719" ht="15.75" customHeight="1"/>
    <x:row r="720" ht="15.75" customHeight="1"/>
    <x:row r="721" ht="15.75" customHeight="1"/>
    <x:row r="722" ht="15.75" customHeight="1"/>
    <x:row r="723" ht="15.75" customHeight="1"/>
    <x:row r="724" ht="15.75" customHeight="1"/>
    <x:row r="725" ht="15.75" customHeight="1"/>
    <x:row r="726" ht="15.75" customHeight="1"/>
    <x:row r="727" ht="15.75" customHeight="1"/>
    <x:row r="728" ht="15.75" customHeight="1"/>
    <x:row r="729" ht="15.75" customHeight="1"/>
    <x:row r="730" ht="15.75" customHeight="1"/>
    <x:row r="731" ht="15.75" customHeight="1"/>
    <x:row r="732" ht="15.75" customHeight="1"/>
    <x:row r="733" ht="15.75" customHeight="1"/>
    <x:row r="734" ht="15.75" customHeight="1"/>
    <x:row r="735" ht="15.75" customHeight="1"/>
    <x:row r="736" ht="15.75" customHeight="1"/>
    <x:row r="737" ht="15.75" customHeight="1"/>
    <x:row r="738" ht="15.75" customHeight="1"/>
    <x:row r="739" ht="15.75" customHeight="1"/>
    <x:row r="740" ht="15.75" customHeight="1"/>
    <x:row r="741" ht="15.75" customHeight="1"/>
    <x:row r="742" ht="15.75" customHeight="1"/>
    <x:row r="743" ht="15.75" customHeight="1"/>
    <x:row r="744" ht="15.75" customHeight="1"/>
    <x:row r="745" ht="15.75" customHeight="1"/>
    <x:row r="746" ht="15.75" customHeight="1"/>
    <x:row r="747" ht="15.75" customHeight="1"/>
    <x:row r="748" ht="15.75" customHeight="1"/>
    <x:row r="749" ht="15.75" customHeight="1"/>
    <x:row r="750" ht="15.75" customHeight="1"/>
    <x:row r="751" ht="15.75" customHeight="1"/>
    <x:row r="752" ht="15.75" customHeight="1"/>
    <x:row r="753" ht="15.75" customHeight="1"/>
    <x:row r="754" ht="15.75" customHeight="1"/>
    <x:row r="755" ht="15.75" customHeight="1"/>
    <x:row r="756" ht="15.75" customHeight="1"/>
    <x:row r="757" ht="15.75" customHeight="1"/>
    <x:row r="758" ht="15.75" customHeight="1"/>
    <x:row r="759" ht="15.75" customHeight="1"/>
    <x:row r="760" ht="15.75" customHeight="1"/>
    <x:row r="761" ht="15.75" customHeight="1"/>
    <x:row r="762" ht="15.75" customHeight="1"/>
    <x:row r="763" ht="15.75" customHeight="1"/>
    <x:row r="764" ht="15.75" customHeight="1"/>
    <x:row r="765" ht="15.75" customHeight="1"/>
    <x:row r="766" ht="15.75" customHeight="1"/>
    <x:row r="767" ht="15.75" customHeight="1"/>
    <x:row r="768" ht="15.75" customHeight="1"/>
    <x:row r="769" ht="15.75" customHeight="1"/>
    <x:row r="770" ht="15.75" customHeight="1"/>
    <x:row r="771" ht="15.75" customHeight="1"/>
    <x:row r="772" ht="15.75" customHeight="1"/>
    <x:row r="773" ht="15.75" customHeight="1"/>
    <x:row r="774" ht="15.75" customHeight="1"/>
    <x:row r="775" ht="15.75" customHeight="1"/>
    <x:row r="776" ht="15.75" customHeight="1"/>
    <x:row r="777" ht="15.75" customHeight="1"/>
    <x:row r="778" ht="15.75" customHeight="1"/>
    <x:row r="779" ht="15.75" customHeight="1"/>
    <x:row r="780" ht="15.75" customHeight="1"/>
    <x:row r="781" ht="15.75" customHeight="1"/>
    <x:row r="782" ht="15.75" customHeight="1"/>
    <x:row r="783" ht="15.75" customHeight="1"/>
    <x:row r="784" ht="15.75" customHeight="1"/>
    <x:row r="785" ht="15.75" customHeight="1"/>
    <x:row r="786" ht="15.75" customHeight="1"/>
    <x:row r="787" ht="15.75" customHeight="1"/>
    <x:row r="788" ht="15.75" customHeight="1"/>
    <x:row r="789" ht="15.75" customHeight="1"/>
    <x:row r="790" ht="15.75" customHeight="1"/>
    <x:row r="791" ht="15.75" customHeight="1"/>
    <x:row r="792" ht="15.75" customHeight="1"/>
    <x:row r="793" ht="15.75" customHeight="1"/>
    <x:row r="794" ht="15.75" customHeight="1"/>
    <x:row r="795" ht="15.75" customHeight="1"/>
    <x:row r="796" ht="15.75" customHeight="1"/>
    <x:row r="797" ht="15.75" customHeight="1"/>
    <x:row r="798" ht="15.75" customHeight="1"/>
    <x:row r="799" ht="15.75" customHeight="1"/>
    <x:row r="800" ht="15.75" customHeight="1"/>
    <x:row r="801" ht="15.75" customHeight="1"/>
    <x:row r="802" ht="15.75" customHeight="1"/>
    <x:row r="803" ht="15.75" customHeight="1"/>
    <x:row r="804" ht="15.75" customHeight="1"/>
    <x:row r="805" ht="15.75" customHeight="1"/>
    <x:row r="806" ht="15.75" customHeight="1"/>
    <x:row r="807" ht="15.75" customHeight="1"/>
    <x:row r="808" ht="15.75" customHeight="1"/>
    <x:row r="809" ht="15.75" customHeight="1"/>
    <x:row r="810" ht="15.75" customHeight="1"/>
    <x:row r="811" ht="15.75" customHeight="1"/>
    <x:row r="812" ht="15.75" customHeight="1"/>
    <x:row r="813" ht="15.75" customHeight="1"/>
    <x:row r="814" ht="15.75" customHeight="1"/>
    <x:row r="815" ht="15.75" customHeight="1"/>
    <x:row r="816" ht="15.75" customHeight="1"/>
    <x:row r="817" ht="15.75" customHeight="1"/>
    <x:row r="818" ht="15.75" customHeight="1"/>
    <x:row r="819" ht="15.75" customHeight="1"/>
    <x:row r="820" ht="15.75" customHeight="1"/>
    <x:row r="821" ht="15.75" customHeight="1"/>
    <x:row r="822" ht="15.75" customHeight="1"/>
    <x:row r="823" ht="15.75" customHeight="1"/>
    <x:row r="824" ht="15.75" customHeight="1"/>
    <x:row r="825" ht="15.75" customHeight="1"/>
    <x:row r="826" ht="15.75" customHeight="1"/>
    <x:row r="827" ht="15.75" customHeight="1"/>
    <x:row r="828" ht="15.75" customHeight="1"/>
    <x:row r="829" ht="15.75" customHeight="1"/>
    <x:row r="830" ht="15.75" customHeight="1"/>
    <x:row r="831" ht="15.75" customHeight="1"/>
    <x:row r="832" ht="15.75" customHeight="1"/>
    <x:row r="833" ht="15.75" customHeight="1"/>
    <x:row r="834" ht="15.75" customHeight="1"/>
    <x:row r="835" ht="15.75" customHeight="1"/>
    <x:row r="836" ht="15.75" customHeight="1"/>
    <x:row r="837" ht="15.75" customHeight="1"/>
    <x:row r="838" ht="15.75" customHeight="1"/>
    <x:row r="839" ht="15.75" customHeight="1"/>
    <x:row r="840" ht="15.75" customHeight="1"/>
    <x:row r="841" ht="15.75" customHeight="1"/>
    <x:row r="842" ht="15.75" customHeight="1"/>
    <x:row r="843" ht="15.75" customHeight="1"/>
    <x:row r="844" ht="15.75" customHeight="1"/>
    <x:row r="845" ht="15.75" customHeight="1"/>
    <x:row r="846" ht="15.75" customHeight="1"/>
    <x:row r="847" ht="15.75" customHeight="1"/>
    <x:row r="848" ht="15.75" customHeight="1"/>
    <x:row r="849" ht="15.75" customHeight="1"/>
    <x:row r="850" ht="15.75" customHeight="1"/>
    <x:row r="851" ht="15.75" customHeight="1"/>
    <x:row r="852" ht="15.75" customHeight="1"/>
    <x:row r="853" ht="15.75" customHeight="1"/>
    <x:row r="854" ht="15.75" customHeight="1"/>
    <x:row r="855" ht="15.75" customHeight="1"/>
    <x:row r="856" ht="15.75" customHeight="1"/>
    <x:row r="857" ht="15.75" customHeight="1"/>
    <x:row r="858" ht="15.75" customHeight="1"/>
    <x:row r="859" ht="15.75" customHeight="1"/>
    <x:row r="860" ht="15.75" customHeight="1"/>
    <x:row r="861" ht="15.75" customHeight="1"/>
    <x:row r="862" ht="15.75" customHeight="1"/>
    <x:row r="863" ht="15.75" customHeight="1"/>
    <x:row r="864" ht="15.75" customHeight="1"/>
    <x:row r="865" ht="15.75" customHeight="1"/>
    <x:row r="866" ht="15.75" customHeight="1"/>
    <x:row r="867" ht="15.75" customHeight="1"/>
    <x:row r="868" ht="15.75" customHeight="1"/>
    <x:row r="869" ht="15.75" customHeight="1"/>
    <x:row r="870" ht="15.75" customHeight="1"/>
    <x:row r="871" ht="15.75" customHeight="1"/>
    <x:row r="872" ht="15.75" customHeight="1"/>
    <x:row r="873" ht="15.75" customHeight="1"/>
    <x:row r="874" ht="15.75" customHeight="1"/>
    <x:row r="875" ht="15.75" customHeight="1"/>
    <x:row r="876" ht="15.75" customHeight="1"/>
    <x:row r="877" ht="15.75" customHeight="1"/>
    <x:row r="878" ht="15.75" customHeight="1"/>
    <x:row r="879" ht="15.75" customHeight="1"/>
    <x:row r="880" ht="15.75" customHeight="1"/>
    <x:row r="881" ht="15.75" customHeight="1"/>
    <x:row r="882" ht="15.75" customHeight="1"/>
    <x:row r="883" ht="15.75" customHeight="1"/>
    <x:row r="884" ht="15.75" customHeight="1"/>
    <x:row r="885" ht="15.75" customHeight="1"/>
    <x:row r="886" ht="15.75" customHeight="1"/>
    <x:row r="887" ht="15.75" customHeight="1"/>
    <x:row r="888" ht="15.75" customHeight="1"/>
    <x:row r="889" ht="15.75" customHeight="1"/>
    <x:row r="890" ht="15.75" customHeight="1"/>
    <x:row r="891" ht="15.75" customHeight="1"/>
    <x:row r="892" ht="15.75" customHeight="1"/>
    <x:row r="893" ht="15.75" customHeight="1"/>
    <x:row r="894" ht="15.75" customHeight="1"/>
    <x:row r="895" ht="15.75" customHeight="1"/>
    <x:row r="896" ht="15.75" customHeight="1"/>
    <x:row r="897" ht="15.75" customHeight="1"/>
    <x:row r="898" ht="15.75" customHeight="1"/>
    <x:row r="899" ht="15.75" customHeight="1"/>
    <x:row r="900" ht="15.75" customHeight="1"/>
    <x:row r="901" ht="15.75" customHeight="1"/>
    <x:row r="902" ht="15.75" customHeight="1"/>
    <x:row r="903" ht="15.75" customHeight="1"/>
    <x:row r="904" ht="15.75" customHeight="1"/>
    <x:row r="905" ht="15.75" customHeight="1"/>
    <x:row r="906" ht="15.75" customHeight="1"/>
    <x:row r="907" ht="15.75" customHeight="1"/>
    <x:row r="908" ht="15.75" customHeight="1"/>
    <x:row r="909" ht="15.75" customHeight="1"/>
    <x:row r="910" ht="15.75" customHeight="1"/>
    <x:row r="911" ht="15.75" customHeight="1"/>
    <x:row r="912" ht="15.75" customHeight="1"/>
    <x:row r="913" ht="15.75" customHeight="1"/>
    <x:row r="914" ht="15.75" customHeight="1"/>
    <x:row r="915" ht="15.75" customHeight="1"/>
    <x:row r="916" ht="15.75" customHeight="1"/>
    <x:row r="917" ht="15.75" customHeight="1"/>
    <x:row r="918" ht="15.75" customHeight="1"/>
    <x:row r="919" ht="15.75" customHeight="1"/>
    <x:row r="920" ht="15.75" customHeight="1"/>
    <x:row r="921" ht="15.75" customHeight="1"/>
    <x:row r="922" ht="15.75" customHeight="1"/>
    <x:row r="923" ht="15.75" customHeight="1"/>
    <x:row r="924" ht="15.75" customHeight="1"/>
    <x:row r="925" ht="15.75" customHeight="1"/>
    <x:row r="926" ht="15.75" customHeight="1"/>
    <x:row r="927" ht="15.75" customHeight="1"/>
    <x:row r="928" ht="15.75" customHeight="1"/>
    <x:row r="929" ht="15.75" customHeight="1"/>
    <x:row r="930" ht="15.75" customHeight="1"/>
    <x:row r="931" ht="15.75" customHeight="1"/>
    <x:row r="932" ht="15.75" customHeight="1"/>
    <x:row r="933" ht="15.75" customHeight="1"/>
    <x:row r="934" ht="15.75" customHeight="1"/>
    <x:row r="935" ht="15.75" customHeight="1"/>
    <x:row r="936" ht="15.75" customHeight="1"/>
    <x:row r="937" ht="15.75" customHeight="1"/>
    <x:row r="938" ht="15.75" customHeight="1"/>
    <x:row r="939" ht="15.75" customHeight="1"/>
    <x:row r="940" ht="15.75" customHeight="1"/>
    <x:row r="941" ht="15.75" customHeight="1"/>
    <x:row r="942" ht="15.75" customHeight="1"/>
    <x:row r="943" ht="15.75" customHeight="1"/>
    <x:row r="944" ht="15.75" customHeight="1"/>
    <x:row r="945" ht="15.75" customHeight="1"/>
    <x:row r="946" ht="15.75" customHeight="1"/>
    <x:row r="947" ht="15.75" customHeight="1"/>
    <x:row r="948" ht="15.75" customHeight="1"/>
    <x:row r="949" ht="15.75" customHeight="1"/>
    <x:row r="950" ht="15.75" customHeight="1"/>
    <x:row r="951" ht="15.75" customHeight="1"/>
    <x:row r="952" ht="15.75" customHeight="1"/>
    <x:row r="953" ht="15.75" customHeight="1"/>
    <x:row r="954" ht="15.75" customHeight="1"/>
    <x:row r="955" ht="15.75" customHeight="1"/>
    <x:row r="956" ht="15.75" customHeight="1"/>
    <x:row r="957" ht="15.75" customHeight="1"/>
    <x:row r="958" ht="15.75" customHeight="1"/>
    <x:row r="959" ht="15.75" customHeight="1"/>
    <x:row r="960" ht="15.75" customHeight="1"/>
    <x:row r="961" ht="15.75" customHeight="1"/>
    <x:row r="962" ht="15.75" customHeight="1"/>
    <x:row r="963" ht="15.75" customHeight="1"/>
    <x:row r="964" ht="15.75" customHeight="1"/>
    <x:row r="965" ht="15.75" customHeight="1"/>
    <x:row r="966" ht="15.75" customHeight="1"/>
    <x:row r="967" ht="15.75" customHeight="1"/>
    <x:row r="968" ht="15.75" customHeight="1"/>
    <x:row r="969" ht="15.75" customHeight="1"/>
    <x:row r="970" ht="15.75" customHeight="1"/>
    <x:row r="971" ht="15.75" customHeight="1"/>
    <x:row r="972" ht="15.75" customHeight="1"/>
    <x:row r="973" ht="15.75" customHeight="1"/>
    <x:row r="974" ht="15.75" customHeight="1"/>
    <x:row r="975" ht="15.75" customHeight="1"/>
    <x:row r="976" ht="15.75" customHeight="1"/>
    <x:row r="977" ht="15.75" customHeight="1"/>
    <x:row r="978" ht="15.75" customHeight="1"/>
    <x:row r="979" ht="15.75" customHeight="1"/>
    <x:row r="980" ht="15.75" customHeight="1"/>
    <x:row r="981" ht="15.75" customHeight="1"/>
    <x:row r="982" ht="15.75" customHeight="1"/>
    <x:row r="983" ht="15.75" customHeight="1"/>
    <x:row r="984" ht="15.75" customHeight="1"/>
    <x:row r="985" ht="15.75" customHeight="1"/>
    <x:row r="986" ht="15.75" customHeight="1"/>
    <x:row r="987" ht="15.75" customHeight="1"/>
    <x:row r="988" ht="15.75" customHeight="1"/>
    <x:row r="989" ht="15.75" customHeight="1"/>
    <x:row r="990" ht="15.75" customHeight="1"/>
    <x:row r="991" ht="15.75" customHeight="1"/>
    <x:row r="992" ht="15.75" customHeight="1"/>
    <x:row r="993" ht="15.75" customHeight="1"/>
    <x:row r="994" ht="15.75" customHeight="1"/>
    <x:row r="995" ht="15.75" customHeight="1"/>
    <x:row r="996" ht="15.75" customHeight="1"/>
    <x:row r="997" ht="15.75" customHeight="1"/>
    <x:row r="998" ht="15.75" customHeight="1"/>
    <x:row r="999" ht="15.75" customHeight="1"/>
    <x:row r="1000" ht="15.75" customHeight="1"/>
  </x:sheetData>
  <x:mergeCells>
    <x:mergeCell ref="A1:B1"/>
  </x:mergeCells>
  <x:pageMargins left="0.7" right="0.7" top="0.75" bottom="0.75" header="0.3" footer="0.3"/>
</x:worksheet>
</file>

<file path=xl/worksheets/sheet12.xml><?xml version="1.0" encoding="utf-8"?>
<worksheet xmlns="http://schemas.openxmlformats.org/spreadsheetml/2006/main">
  <sheetPr>
    <tabColor rgb="FF18344B"/>
  </sheetPr>
  <sheetViews>
    <sheetView showGridLines="0" workbookViewId="0"/>
  </sheetViews>
  <sheetFormatPr defaultRowHeight="15"/>
  <cols>
    <col min="1" max="1" width="29" hidden="0" customWidth="1"/>
    <col min="2" max="2" width="74" hidden="0" customWidth="1"/>
    <col min="3" max="3" width="4" hidden="0" customWidth="1"/>
    <col min="4" max="4" width="29" hidden="0" customWidth="1"/>
    <col min="5" max="5" width="59" hidden="0" customWidth="1"/>
  </cols>
  <sheetData>
    <row r="1" ht="27" customHeight="1">
      <c r="A1" s="64"/>
      <c r="B1" s="64"/>
      <c r="C1" s="64"/>
      <c r="D1" s="64"/>
      <c r="E1" s="64"/>
    </row>
    <row r="2" ht="27" customHeight="1">
      <c r="A2" s="66" t="str">
        <v>Negotiation Plan</v>
      </c>
      <c r="B2" s="64"/>
      <c r="C2" s="64"/>
      <c r="D2" s="64"/>
      <c r="E2" s="64"/>
    </row>
    <row r="3" ht="27" customHeight="1">
      <c r="A3" s="64" t="str">
        <v>INTERNAL WORKING PLAN</v>
      </c>
      <c r="B3" s="64" t="str">
        <v>Yellow cells are yours. Write your alternative before you discuss price.</v>
      </c>
      <c r="C3" s="64"/>
      <c r="D3" s="64"/>
      <c r="E3" s="64"/>
    </row>
    <row r="4" ht="27" customHeight="1">
      <c r="A4" s="64"/>
      <c r="B4" s="64"/>
      <c r="C4" s="64"/>
      <c r="D4" s="64"/>
      <c r="E4" s="64"/>
    </row>
    <row r="5" ht="34" customHeight="1">
      <c r="A5" s="69" t="str">
        <v>Before the meeting</v>
      </c>
      <c r="B5" s="69" t="str">
        <v>Your plan</v>
      </c>
      <c r="C5" s="64"/>
      <c r="D5" s="69" t="str">
        <v>Preparation check</v>
      </c>
      <c r="E5" s="69" t="str">
        <v>What is missing</v>
      </c>
    </row>
    <row r="6" ht="42" customHeight="1">
      <c r="A6" s="64" t="str">
        <v>Service / category</v>
      </c>
      <c r="B6" s="71"/>
      <c r="C6" s="64"/>
      <c r="D6" s="64" t="str">
        <v>Outcome</v>
      </c>
      <c r="E6" s="64" t="str">
        <f>IF(B12="","CHECK: agree outcome","Recorded - confirm with the team")</f>
        <v>CHECK: agree outcome</v>
      </c>
    </row>
    <row r="7" ht="42" customHeight="1">
      <c r="A7" s="64" t="str">
        <v>Supplier / counterparty</v>
      </c>
      <c r="B7" s="71"/>
      <c r="C7" s="64"/>
      <c r="D7" s="64" t="str">
        <v>Opening ask</v>
      </c>
      <c r="E7" s="64" t="str">
        <f>IF(B13="","CHECK: agree opening ask","Recorded - confirm with the team")</f>
        <v>CHECK: agree opening ask</v>
      </c>
    </row>
    <row r="8" ht="42" customHeight="1">
      <c r="A8" s="64" t="str">
        <v>Negotiation lead</v>
      </c>
      <c r="B8" s="71"/>
      <c r="C8" s="64"/>
      <c r="D8" s="64" t="str">
        <v>Target</v>
      </c>
      <c r="E8" s="64" t="str">
        <f>IF(B14="","CHECK: agree target","Recorded - confirm with the team")</f>
        <v>CHECK: agree target</v>
      </c>
    </row>
    <row r="9" ht="42" customHeight="1">
      <c r="A9" s="64" t="str">
        <v>Business outcome owner</v>
      </c>
      <c r="B9" s="71"/>
      <c r="C9" s="64"/>
      <c r="D9" s="64" t="str">
        <v>Walk-away</v>
      </c>
      <c r="E9" s="64" t="str">
        <f>IF(B15="","CHECK: agree walk-away","Recorded - confirm with the team")</f>
        <v>CHECK: agree walk-away</v>
      </c>
    </row>
    <row r="10" ht="42" customHeight="1">
      <c r="A10" s="64" t="str">
        <v>Negotiation date</v>
      </c>
      <c r="B10" s="75"/>
      <c r="C10" s="64"/>
      <c r="D10" s="64" t="str">
        <v>Alternative</v>
      </c>
      <c r="E10" s="64" t="str">
        <f>IF(B16="","CHECK: agree alternative","Recorded - confirm with the team")</f>
        <v>CHECK: agree alternative</v>
      </c>
    </row>
    <row r="11" ht="42" customHeight="1">
      <c r="A11" s="64" t="str">
        <v>Currency (e.g. USD)</v>
      </c>
      <c r="B11" s="71"/>
      <c r="C11" s="64"/>
      <c r="D11" s="64" t="str">
        <v>Alternative evidence</v>
      </c>
      <c r="E11" s="64" t="str">
        <f>IF(B17="","CHECK: agree alternative evidence","Recorded - confirm with the team")</f>
        <v>CHECK: agree alternative evidence</v>
      </c>
    </row>
    <row r="12" ht="42" customHeight="1">
      <c r="A12" s="64" t="str">
        <v>Result the business needs</v>
      </c>
      <c r="B12" s="71"/>
      <c r="C12" s="64"/>
      <c r="D12" s="64" t="str">
        <v>Authority</v>
      </c>
      <c r="E12" s="64" t="str">
        <f>IF(B18="","CHECK: agree authority","Recorded - confirm with the team")</f>
        <v>CHECK: agree authority</v>
      </c>
    </row>
    <row r="13" ht="42" customHeight="1">
      <c r="A13" s="64" t="str">
        <v>Opening ask</v>
      </c>
      <c r="B13" s="71"/>
      <c r="C13" s="64"/>
      <c r="D13" s="64" t="str">
        <v>Outcome owner</v>
      </c>
      <c r="E13" s="64" t="str">
        <f>IF(B9="","CHECK: agree outcome owner","Recorded - confirm with the team")</f>
        <v>CHECK: agree outcome owner</v>
      </c>
    </row>
    <row r="14" ht="42" customHeight="1">
      <c r="A14" s="64" t="str">
        <v>Target package</v>
      </c>
      <c r="B14" s="71"/>
      <c r="C14" s="64"/>
      <c r="D14" s="64" t="str">
        <v>Service unit / target</v>
      </c>
      <c r="E14" s="64" t="str">
        <f>IF(B22="","CHECK: agree service unit / target","Recorded - confirm with the team")</f>
        <v>CHECK: agree service unit / target</v>
      </c>
    </row>
    <row r="15" ht="42" customHeight="1">
      <c r="A15" s="64" t="str">
        <v>Walk-away / unacceptable terms</v>
      </c>
      <c r="B15" s="71"/>
      <c r="C15" s="64"/>
      <c r="D15" s="64"/>
      <c r="E15" s="64"/>
    </row>
    <row r="16" ht="60" customHeight="1">
      <c r="A16" s="64" t="str">
        <v>Best alternative if no agreement</v>
      </c>
      <c r="B16" s="71"/>
      <c r="C16" s="64"/>
      <c r="D16" s="64" t="str">
        <v>Decision discipline</v>
      </c>
      <c r="E16" s="64" t="str">
        <v>Filled cells are preparation, not approval. Unknown authority stays unknown.</v>
      </c>
    </row>
    <row r="17" ht="42" customHeight="1">
      <c r="A17" s="64" t="str">
        <v>Evidence the alternative is feasible</v>
      </c>
      <c r="B17" s="71"/>
      <c r="C17" s="64"/>
      <c r="D17" s="64"/>
      <c r="E17" s="64"/>
    </row>
    <row r="18" ht="42" customHeight="1">
      <c r="A18" s="64" t="str">
        <v>Decision authority / approval limit</v>
      </c>
      <c r="B18" s="71"/>
      <c r="C18" s="64"/>
      <c r="D18" s="64"/>
      <c r="E18" s="64"/>
    </row>
    <row r="19" ht="48" customHeight="1">
      <c r="A19" s="64" t="str">
        <v>Decision deadline / why it matters</v>
      </c>
      <c r="B19" s="71"/>
      <c r="C19" s="64"/>
      <c r="D19" s="74" t="str">
        <v>COMPARE OFFERS &gt;</v>
      </c>
      <c r="E19" s="64"/>
    </row>
    <row r="20" ht="42" customHeight="1">
      <c r="A20" s="64" t="str">
        <v>Supplier priorities (facts vs hypotheses)</v>
      </c>
      <c r="B20" s="71"/>
      <c r="C20" s="64"/>
      <c r="D20" s="64"/>
      <c r="E20" s="64"/>
    </row>
    <row r="21" ht="48" customHeight="1">
      <c r="A21" s="64" t="str">
        <v>Our dependencies / constraints</v>
      </c>
      <c r="B21" s="71"/>
      <c r="C21" s="64"/>
      <c r="D21" s="74" t="str">
        <v>PLAN THE GIVE / GET &gt;</v>
      </c>
      <c r="E21" s="64"/>
    </row>
    <row r="22" ht="42" customHeight="1">
      <c r="A22" s="64" t="str">
        <v>Service unit + target + evidence</v>
      </c>
      <c r="B22" s="71"/>
      <c r="C22" s="64"/>
      <c r="D22" s="64"/>
      <c r="E22" s="64"/>
    </row>
    <row r="23" ht="48" customHeight="1">
      <c r="A23" s="64" t="str">
        <v>Next action / owner / date</v>
      </c>
      <c r="B23" s="71"/>
      <c r="C23" s="64"/>
      <c r="D23" s="74" t="str">
        <v>OPEN MEETING CARD &gt;</v>
      </c>
      <c r="E23" s="64"/>
    </row>
    <row r="24" ht="27" customHeight="1">
      <c r="A24" s="64"/>
      <c r="B24" s="64"/>
      <c r="C24" s="64"/>
      <c r="D24" s="64"/>
      <c r="E24" s="64"/>
    </row>
    <row r="25" ht="48" customHeight="1">
      <c r="A25" s="64"/>
      <c r="B25" s="64"/>
      <c r="C25" s="64"/>
      <c r="D25" s="74" t="str">
        <v>GET A SPECIFIC COMMITMENT &gt;</v>
      </c>
      <c r="E25" s="64"/>
    </row>
    <row r="26" ht="27" customHeight="1">
      <c r="A26" s="64"/>
      <c r="B26" s="64"/>
      <c r="C26" s="64"/>
      <c r="D26" s="64"/>
      <c r="E26" s="64"/>
    </row>
    <row r="27" ht="27" customHeight="1">
      <c r="A27" s="64"/>
      <c r="B27" s="64"/>
      <c r="C27" s="64"/>
      <c r="D27" s="64"/>
      <c r="E27" s="64"/>
    </row>
    <row r="28" ht="27" customHeight="1">
      <c r="A28" s="64"/>
      <c r="B28" s="64"/>
      <c r="C28" s="64"/>
      <c r="D28" s="64"/>
      <c r="E28" s="64"/>
    </row>
    <row r="29" ht="27" customHeight="1">
      <c r="A29" s="64"/>
      <c r="B29" s="64"/>
      <c r="C29" s="64"/>
      <c r="D29" s="64"/>
      <c r="E29" s="64"/>
    </row>
    <row r="30" ht="27" customHeight="1">
      <c r="A30" s="64"/>
      <c r="B30" s="64"/>
      <c r="C30" s="64"/>
      <c r="D30" s="64"/>
      <c r="E30" s="64"/>
    </row>
    <row r="31" ht="27" customHeight="1">
      <c r="A31" s="64"/>
      <c r="B31" s="64"/>
      <c r="C31" s="64"/>
      <c r="D31" s="64"/>
      <c r="E31" s="64"/>
    </row>
    <row r="32" ht="27" customHeight="1">
      <c r="A32" s="64"/>
      <c r="B32" s="64"/>
      <c r="C32" s="64"/>
      <c r="D32" s="64"/>
      <c r="E32" s="64"/>
    </row>
  </sheetData>
  <conditionalFormatting sqref="E6:E14">
    <cfRule type="containsText" dxfId="10" priority="1" operator="containsText" text="CHECK"/>
  </conditionalFormatting>
  <hyperlinks>
    <hyperlink ref="D19" location="'Offer Comparison'!A1" tooltip="Open Offer Comparison"/>
    <hyperlink ref="D21" location="'Concession Log'!A1" tooltip="Open Concession Log"/>
    <hyperlink ref="D23" location="'Meeting Card'!A1" tooltip="Open Meeting Card"/>
    <hyperlink ref="D25" location="'Stakeholder Commitments'!A1" tooltip="Open Stakeholder Commitments"/>
  </hyperlinks>
  <pageMargins left="0.7" right="0.7" top="0.75" bottom="0.75" header="0.3" footer="0.3"/>
</worksheet>
</file>

<file path=xl/worksheets/sheet13.xml><?xml version="1.0" encoding="utf-8"?>
<worksheet xmlns="http://schemas.openxmlformats.org/spreadsheetml/2006/main">
  <sheetPr>
    <tabColor rgb="FF18344B"/>
  </sheetPr>
  <sheetViews>
    <sheetView showGridLines="0" workbookViewId="0"/>
  </sheetViews>
  <sheetFormatPr defaultRowHeight="15"/>
  <cols>
    <col min="1" max="1" width="36" hidden="0" customWidth="1"/>
    <col min="2" max="2" width="24" hidden="0" customWidth="1"/>
    <col min="3" max="3" width="24" hidden="0" customWidth="1"/>
    <col min="4" max="4" width="24" hidden="0" customWidth="1"/>
    <col min="5" max="5" width="4" hidden="0" customWidth="1"/>
    <col min="6" max="6" width="37" hidden="0" customWidth="1"/>
    <col min="7" max="7" width="37" hidden="0" customWidth="1"/>
  </cols>
  <sheetData>
    <row r="1" ht="27" customHeight="1">
      <c r="A1" s="64"/>
      <c r="B1" s="64"/>
      <c r="C1" s="64"/>
      <c r="D1" s="64"/>
      <c r="E1" s="64"/>
      <c r="F1" s="64"/>
      <c r="G1" s="64"/>
    </row>
    <row r="2" ht="27" customHeight="1">
      <c r="A2" s="66" t="str">
        <v>Offer Comparison</v>
      </c>
      <c r="B2" s="64"/>
      <c r="C2" s="64"/>
      <c r="D2" s="64"/>
      <c r="E2" s="64"/>
      <c r="F2" s="64"/>
      <c r="G2" s="64"/>
    </row>
    <row r="3" ht="42" customHeight="1">
      <c r="A3" s="64" t="str">
        <v>Same service, currency, volume and period. Enter 0 where a cost is genuinely zero. Blank means unknown.</v>
      </c>
      <c r="B3" s="64"/>
      <c r="C3" s="64"/>
      <c r="D3" s="64"/>
      <c r="E3" s="64"/>
      <c r="F3" s="64"/>
      <c r="G3" s="64"/>
    </row>
    <row r="4" ht="27" customHeight="1">
      <c r="A4" s="64"/>
      <c r="B4" s="64"/>
      <c r="C4" s="64"/>
      <c r="D4" s="64"/>
      <c r="E4" s="64"/>
      <c r="F4" s="64"/>
      <c r="G4" s="64"/>
    </row>
    <row r="5" ht="34" customHeight="1">
      <c r="A5" s="69" t="str">
        <v>Common assumptions</v>
      </c>
      <c r="B5" s="69" t="str">
        <v>Value</v>
      </c>
      <c r="C5" s="69" t="str">
        <v>Unit / scope</v>
      </c>
      <c r="D5" s="69" t="str"/>
      <c r="E5" s="64"/>
      <c r="F5" s="64" t="str">
        <v>Fictional rehearsal</v>
      </c>
      <c r="G5" s="64"/>
    </row>
    <row r="6" ht="27" customHeight="1">
      <c r="A6" s="64" t="str">
        <v>Common contract term (years)</v>
      </c>
      <c r="B6" s="71"/>
      <c r="C6" s="64"/>
      <c r="D6" s="64"/>
      <c r="E6" s="64"/>
      <c r="F6" s="64" t="str">
        <v>2 years; 100,000 outcomes/year; USD</v>
      </c>
      <c r="G6" s="64"/>
    </row>
    <row r="7" ht="27" customHeight="1">
      <c r="A7" s="64" t="str">
        <v>Annual outcome volume</v>
      </c>
      <c r="B7" s="71"/>
      <c r="C7" s="64"/>
      <c r="D7" s="64"/>
      <c r="E7" s="64"/>
      <c r="F7" s="64"/>
      <c r="G7" s="64"/>
    </row>
    <row r="8" ht="27" customHeight="1">
      <c r="A8" s="64" t="str">
        <v>Outcome unit</v>
      </c>
      <c r="B8" s="71"/>
      <c r="C8" s="64"/>
      <c r="D8" s="64"/>
      <c r="E8" s="64"/>
      <c r="F8" s="64" t="str">
        <v>A: 500,000 + 50,000 annually; 20,000 transition; 10,000 exit; 0 credit.</v>
      </c>
      <c r="G8" s="64"/>
    </row>
    <row r="9" ht="27" customHeight="1">
      <c r="A9" s="64" t="str">
        <v>Currency</v>
      </c>
      <c r="B9" s="64" t="str">
        <f>IF('Negotiation Plan'!B11="","",'Negotiation Plan'!B11)</f>
      </c>
      <c r="C9" s="64"/>
      <c r="D9" s="64"/>
      <c r="E9" s="64"/>
      <c r="F9" s="64"/>
      <c r="G9" s="64"/>
    </row>
    <row r="10" ht="27" customHeight="1">
      <c r="A10" s="64"/>
      <c r="B10" s="64"/>
      <c r="C10" s="64"/>
      <c r="D10" s="64"/>
      <c r="E10" s="64"/>
      <c r="F10" s="64"/>
      <c r="G10" s="64"/>
    </row>
    <row r="11" ht="34" customHeight="1">
      <c r="A11" s="69" t="str">
        <v>Same basis for every offer</v>
      </c>
      <c r="B11" s="69" t="str">
        <v>Offer A</v>
      </c>
      <c r="C11" s="69" t="str">
        <v>Offer B</v>
      </c>
      <c r="D11" s="69" t="str">
        <v>Offer C</v>
      </c>
      <c r="E11" s="64"/>
      <c r="F11" s="64" t="str">
        <v>B: 450,000 + 90,000 annually; 60,000 transition; 10,000 exit; 0 credit.</v>
      </c>
      <c r="G11" s="64"/>
    </row>
    <row r="12" ht="27" customHeight="1">
      <c r="A12" s="64" t="str">
        <v>Supplier / option name</v>
      </c>
      <c r="B12" s="71"/>
      <c r="C12" s="71"/>
      <c r="D12" s="71"/>
      <c r="E12" s="64"/>
      <c r="F12" s="64"/>
      <c r="G12" s="64"/>
    </row>
    <row r="13" ht="27" customHeight="1">
      <c r="A13" s="64" t="str">
        <v>Annual supplier charge</v>
      </c>
      <c r="B13" s="76"/>
      <c r="C13" s="76"/>
      <c r="D13" s="76"/>
      <c r="E13" s="64"/>
      <c r="F13" s="64"/>
      <c r="G13" s="64"/>
    </row>
    <row r="14" ht="27" customHeight="1">
      <c r="A14" s="64" t="str">
        <v>Annual retained internal cost</v>
      </c>
      <c r="B14" s="76"/>
      <c r="C14" s="76"/>
      <c r="D14" s="76"/>
      <c r="E14" s="64"/>
      <c r="F14" s="64"/>
      <c r="G14" s="64"/>
    </row>
    <row r="15" ht="27" customHeight="1">
      <c r="A15" s="64" t="str">
        <v>One-time transition cost</v>
      </c>
      <c r="B15" s="76"/>
      <c r="C15" s="76"/>
      <c r="D15" s="76"/>
      <c r="E15" s="64"/>
      <c r="F15" s="64" t="str">
        <v>A totals 1,130,000 (5.65/unit). B totals 1,150,000 (5.75/unit). The lower supplier fee is the higher all-in cost.</v>
      </c>
      <c r="G15" s="64"/>
    </row>
    <row r="16" ht="27" customHeight="1">
      <c r="A16" s="64" t="str">
        <v>One-time exit cost</v>
      </c>
      <c r="B16" s="76"/>
      <c r="C16" s="76"/>
      <c r="D16" s="76"/>
      <c r="E16" s="64"/>
      <c r="F16" s="64"/>
      <c r="G16" s="64"/>
    </row>
    <row r="17" ht="27" customHeight="1">
      <c r="A17" s="64" t="str">
        <v>One-time guaranteed credit</v>
      </c>
      <c r="B17" s="76"/>
      <c r="C17" s="76"/>
      <c r="D17" s="76"/>
      <c r="E17" s="64"/>
      <c r="F17" s="64"/>
      <c r="G17" s="64"/>
    </row>
    <row r="18" ht="45" customHeight="1">
      <c r="A18" s="64" t="str">
        <v>Scope / volume comparable?</v>
      </c>
      <c r="B18" s="71"/>
      <c r="C18" s="71"/>
      <c r="D18" s="71"/>
      <c r="E18" s="64"/>
      <c r="F18" s="64"/>
      <c r="G18" s="64"/>
    </row>
    <row r="19" ht="45" customHeight="1">
      <c r="A19" s="64" t="str">
        <v>Service targets acceptable?</v>
      </c>
      <c r="B19" s="71"/>
      <c r="C19" s="71"/>
      <c r="D19" s="71"/>
      <c r="E19" s="64"/>
      <c r="F19" s="64"/>
      <c r="G19" s="64"/>
    </row>
    <row r="20" ht="45" customHeight="1">
      <c r="A20" s="64" t="str">
        <v>AI/data change approved or N/A?</v>
      </c>
      <c r="B20" s="71"/>
      <c r="C20" s="71"/>
      <c r="D20" s="71"/>
      <c r="E20" s="64"/>
      <c r="F20" s="64"/>
      <c r="G20" s="64"/>
    </row>
    <row r="21" ht="48" customHeight="1">
      <c r="A21" s="64" t="str">
        <v>Evidence / proposal version</v>
      </c>
      <c r="B21" s="71"/>
      <c r="C21" s="71"/>
      <c r="D21" s="71"/>
      <c r="E21" s="64"/>
      <c r="F21" s="74" t="str">
        <v>EXPLAIN A RATE CHANGE &gt;</v>
      </c>
      <c r="G21" s="64"/>
    </row>
    <row r="22" ht="45" customHeight="1">
      <c r="A22" s="64" t="str">
        <v>Commercial conditions / exclusions</v>
      </c>
      <c r="B22" s="71"/>
      <c r="C22" s="71"/>
      <c r="D22" s="71"/>
      <c r="E22" s="64"/>
      <c r="F22" s="64"/>
      <c r="G22" s="64"/>
    </row>
    <row r="23" ht="48" customHeight="1">
      <c r="A23" s="64"/>
      <c r="B23" s="64"/>
      <c r="C23" s="64"/>
      <c r="D23" s="64"/>
      <c r="E23" s="64"/>
      <c r="F23" s="74" t="str">
        <v>BACK TO PLAN &gt;</v>
      </c>
      <c r="G23" s="64"/>
    </row>
    <row r="24" ht="27" customHeight="1">
      <c r="A24" s="64" t="str">
        <v>Total cost over common term</v>
      </c>
      <c r="B24" s="77" t="str">
        <f>IF(OR(NOT(ISNUMBER($B$6)),$B$6&lt;=0,COUNT(B13:B17)&lt;5,MIN(B13:B17)&lt;0),"",(B13+B14)*$B$6+B15+B16-B17)</f>
      </c>
      <c r="C24" s="77" t="str">
        <f>IF(OR(NOT(ISNUMBER($B$6)),$B$6&lt;=0,COUNT(C13:C17)&lt;5,MIN(C13:C17)&lt;0),"",(C13+C14)*$B$6+C15+C16-C17)</f>
      </c>
      <c r="D24" s="77" t="str">
        <f>IF(OR(NOT(ISNUMBER($B$6)),$B$6&lt;=0,COUNT(D13:D17)&lt;5,MIN(D13:D17)&lt;0),"",(D13+D14)*$B$6+D15+D16-D17)</f>
      </c>
      <c r="E24" s="64"/>
      <c r="F24" s="64"/>
      <c r="G24" s="64"/>
    </row>
    <row r="25" ht="27" customHeight="1">
      <c r="A25" s="64" t="str">
        <v>All-in cost per outcome unit</v>
      </c>
      <c r="B25" s="77" t="str">
        <f>IF(OR(B24="",NOT(ISNUMBER($B$7)),$B$7&lt;=0),"",B24/($B$6*$B$7))</f>
      </c>
      <c r="C25" s="77" t="str">
        <f>IF(OR(C24="",NOT(ISNUMBER($B$7)),$B$7&lt;=0),"",C24/($B$6*$B$7))</f>
      </c>
      <c r="D25" s="77" t="str">
        <f>IF(OR(D24="",NOT(ISNUMBER($B$7)),$B$7&lt;=0),"",D24/($B$6*$B$7))</f>
      </c>
      <c r="E25" s="64"/>
      <c r="F25" s="64"/>
      <c r="G25" s="64"/>
    </row>
    <row r="26" ht="48" customHeight="1">
      <c r="A26" s="64" t="str">
        <v>Comparison check</v>
      </c>
      <c r="B26" s="64" t="str">
        <f>IF(B12="","Not entered",IF(OR(B24="",MIN(B13:B17)&lt;0,B24&lt;0),"CHECK: cost inputs",IF(OR(B18&lt;&gt;"Yes",B19&lt;&gt;"Yes",AND(B20&lt;&gt;"Yes",B20&lt;&gt;"N/A"),B21=""),"CHECK: comparable basis","Comparable basis recorded")))</f>
        <v>Not entered</v>
      </c>
      <c r="C26" s="64" t="str">
        <f>IF(C12="","Not entered",IF(OR(C24="",MIN(C13:C17)&lt;0,C24&lt;0),"CHECK: cost inputs",IF(OR(C18&lt;&gt;"Yes",C19&lt;&gt;"Yes",AND(C20&lt;&gt;"Yes",C20&lt;&gt;"N/A"),C21=""),"CHECK: comparable basis","Comparable basis recorded")))</f>
        <v>Not entered</v>
      </c>
      <c r="D26" s="64" t="str">
        <f>IF(D12="","Not entered",IF(OR(D24="",MIN(D13:D17)&lt;0,D24&lt;0),"CHECK: cost inputs",IF(OR(D18&lt;&gt;"Yes",D19&lt;&gt;"Yes",AND(D20&lt;&gt;"Yes",D20&lt;&gt;"N/A"),D21=""),"CHECK: comparable basis","Comparable basis recorded")))</f>
        <v>Not entered</v>
      </c>
      <c r="E26" s="64"/>
      <c r="F26" s="64"/>
      <c r="G26" s="64"/>
    </row>
    <row r="27" ht="27" customHeight="1">
      <c r="A27" s="64"/>
      <c r="B27" s="64"/>
      <c r="C27" s="64"/>
      <c r="D27" s="64"/>
      <c r="E27" s="64"/>
      <c r="F27" s="64"/>
      <c r="G27" s="64"/>
    </row>
    <row r="28" ht="27" customHeight="1">
      <c r="A28" s="64" t="str">
        <v>Cost difference vs Offer A</v>
      </c>
      <c r="B28" s="78" t="str">
        <f>IF(OR(B24="",$B$24=""),"",B24-$B$24)</f>
      </c>
      <c r="C28" s="78" t="str">
        <f>IF(OR(C24="",$B$24=""),"",C24-$B$24)</f>
      </c>
      <c r="D28" s="78" t="str">
        <f>IF(OR(D24="",$B$24=""),"",D24-$B$24)</f>
      </c>
      <c r="E28" s="64"/>
      <c r="F28" s="64"/>
      <c r="G28" s="64"/>
    </row>
    <row r="29" ht="27" customHeight="1">
      <c r="A29" s="64"/>
      <c r="B29" s="64"/>
      <c r="C29" s="64"/>
      <c r="D29" s="64"/>
      <c r="E29" s="64"/>
      <c r="F29" s="64"/>
      <c r="G29" s="64"/>
    </row>
    <row r="30" ht="27" customHeight="1">
      <c r="A30" s="64"/>
      <c r="B30" s="64"/>
      <c r="C30" s="64"/>
      <c r="D30" s="64"/>
      <c r="E30" s="64"/>
      <c r="F30" s="64"/>
      <c r="G30" s="64"/>
    </row>
    <row r="31" ht="27" customHeight="1">
      <c r="A31" s="64" t="str">
        <v>Interpretation</v>
      </c>
      <c r="B31" s="64" t="str">
        <v>Nominal cost model: no inflation, FX or discounting. Put those adjustments in the source offers before comparison. A lower total is not an award recommendation.</v>
      </c>
      <c r="C31" s="64"/>
      <c r="D31" s="64"/>
      <c r="E31" s="64"/>
      <c r="F31" s="64"/>
      <c r="G31" s="64"/>
    </row>
    <row r="32" ht="27" customHeight="1">
      <c r="A32" s="64"/>
      <c r="B32" s="64"/>
      <c r="C32" s="64"/>
      <c r="D32" s="64"/>
      <c r="E32" s="64"/>
      <c r="F32" s="64"/>
      <c r="G32" s="64"/>
    </row>
    <row r="33" ht="27" customHeight="1">
      <c r="A33" s="64"/>
      <c r="B33" s="64"/>
      <c r="C33" s="64"/>
      <c r="D33" s="64"/>
      <c r="E33" s="64"/>
      <c r="F33" s="64"/>
      <c r="G33" s="64"/>
    </row>
    <row r="34" ht="27" customHeight="1">
      <c r="A34" s="64"/>
      <c r="B34" s="64"/>
      <c r="C34" s="64"/>
      <c r="D34" s="64"/>
      <c r="E34" s="64"/>
      <c r="F34" s="64"/>
      <c r="G34" s="64"/>
    </row>
    <row r="35" ht="27" customHeight="1">
      <c r="A35" s="64"/>
      <c r="B35" s="64"/>
      <c r="C35" s="64"/>
      <c r="D35" s="64"/>
      <c r="E35" s="64"/>
      <c r="F35" s="64"/>
      <c r="G35" s="64"/>
    </row>
    <row r="36" ht="27" customHeight="1">
      <c r="A36" s="64"/>
      <c r="B36" s="64"/>
      <c r="C36" s="64"/>
      <c r="D36" s="64"/>
      <c r="E36" s="64"/>
      <c r="F36" s="64"/>
      <c r="G36" s="64"/>
    </row>
    <row r="37" ht="27" customHeight="1">
      <c r="A37" s="64"/>
      <c r="B37" s="64"/>
      <c r="C37" s="64"/>
      <c r="D37" s="64"/>
      <c r="E37" s="64"/>
      <c r="F37" s="64"/>
      <c r="G37" s="64"/>
    </row>
    <row r="38" ht="27" customHeight="1">
      <c r="A38" s="64"/>
      <c r="B38" s="64"/>
      <c r="C38" s="64"/>
      <c r="D38" s="64"/>
      <c r="E38" s="64"/>
      <c r="F38" s="64"/>
      <c r="G38" s="64"/>
    </row>
    <row r="39" ht="27" customHeight="1">
      <c r="A39" s="64"/>
      <c r="B39" s="64"/>
      <c r="C39" s="64"/>
      <c r="D39" s="64"/>
      <c r="E39" s="64"/>
      <c r="F39" s="64"/>
      <c r="G39" s="64"/>
    </row>
  </sheetData>
  <mergeCells>
    <mergeCell ref="A3:D3"/>
    <mergeCell ref="B31:D33"/>
    <mergeCell ref="F8:G10"/>
    <mergeCell ref="F11:G13"/>
    <mergeCell ref="F15:G18"/>
  </mergeCells>
  <conditionalFormatting sqref="B26:D26">
    <cfRule type="containsText" dxfId="11" priority="1" operator="containsText" text="CHECK"/>
  </conditionalFormatting>
  <dataValidations count="3">
    <dataValidation type="list" sqref="B18:D18">
      <formula1>"Yes,No,Unknown,N/A"</formula1>
    </dataValidation>
    <dataValidation type="list" sqref="B19:D19">
      <formula1>"Yes,No,Unknown,N/A"</formula1>
    </dataValidation>
    <dataValidation type="list" sqref="B20:D20">
      <formula1>"Yes,No,Unknown,N/A"</formula1>
    </dataValidation>
  </dataValidations>
  <hyperlinks>
    <hyperlink ref="F21" location="'Rate Bridge'!A1" tooltip="Open Rate Bridge"/>
    <hyperlink ref="F23" location="'Negotiation Plan'!A1" tooltip="Open Negotiation Plan"/>
  </hyperlinks>
  <pageMargins left="0.7" right="0.7" top="0.75" bottom="0.75" header="0.3" footer="0.3"/>
</worksheet>
</file>

<file path=xl/worksheets/sheet14.xml><?xml version="1.0" encoding="utf-8"?>
<x:worksheet xmlns:x="http://schemas.openxmlformats.org/spreadsheetml/2006/main">
  <x:sheetPr>
    <x:tabColor rgb="FF18344B"/>
  </x:sheetPr>
  <x:sheetViews>
    <x:sheetView showGridLines="0" workbookViewId="0"/>
  </x:sheetViews>
  <x:sheetFormatPr defaultRowHeight="15"/>
  <x:cols>
    <x:col min="1" max="1" width="29" hidden="0" customWidth="1"/>
    <x:col min="2" max="2" width="32" hidden="0" customWidth="1"/>
    <x:col min="3" max="3" width="20" hidden="0" customWidth="1"/>
    <x:col min="4" max="4" width="32" hidden="0" customWidth="1"/>
    <x:col min="5" max="5" width="20" hidden="0" customWidth="1"/>
    <x:col min="6" max="6" width="24" hidden="0" customWidth="1"/>
    <x:col min="7" max="7" width="26" hidden="0" customWidth="1"/>
    <x:col min="8" max="8" width="26" hidden="0" customWidth="1"/>
    <x:col min="9" max="9" width="28" hidden="0" customWidth="1"/>
  </x:cols>
  <x:sheetData>
    <x:row r="1" ht="27" customHeight="1">
      <x:c r="A1" s="64"/>
      <x:c r="B1" s="64"/>
      <x:c r="C1" s="64"/>
      <x:c r="D1" s="64"/>
      <x:c r="E1" s="64"/>
      <x:c r="F1" s="64"/>
      <x:c r="G1" s="64"/>
      <x:c r="H1" s="64"/>
      <x:c r="I1" s="64"/>
    </x:row>
    <x:row r="2" ht="27" customHeight="1">
      <x:c r="A2" s="66" t="str">
        <x:v>Concession Log</x:v>
      </x:c>
      <x:c r="B2" s="64"/>
      <x:c r="C2" s="64"/>
      <x:c r="D2" s="64"/>
      <x:c r="E2" s="64"/>
      <x:c r="F2" s="64"/>
      <x:c r="G2" s="64"/>
      <x:c r="H2" s="64"/>
      <x:c r="I2" s="64"/>
    </x:row>
    <x:row r="3" ht="38" customHeight="1">
      <x:c r="A3" s="64" t="str">
        <x:v>Make every concession conditional. Enter costs over the same contract period; do not mix annual and total values.</x:v>
      </x:c>
      <x:c r="B3" s="64"/>
      <x:c r="C3" s="64"/>
      <x:c r="D3" s="64"/>
      <x:c r="E3" s="64"/>
      <x:c r="F3" s="64"/>
      <x:c r="G3" s="64"/>
      <x:c r="H3" s="64"/>
      <x:c r="I3" s="64"/>
    </x:row>
    <x:row r="4" ht="27" customHeight="1">
      <x:c r="A4" s="64"/>
      <x:c r="B4" s="64"/>
      <x:c r="C4" s="64"/>
      <x:c r="D4" s="64"/>
      <x:c r="E4" s="64"/>
      <x:c r="F4" s="64"/>
      <x:c r="G4" s="64"/>
      <x:c r="H4" s="64"/>
      <x:c r="I4" s="64"/>
    </x:row>
    <x:row r="5" ht="34" customHeight="1">
      <x:c r="A5" s="69" t="str">
        <x:v>Issue / package</x:v>
      </x:c>
      <x:c r="B5" s="69" t="str">
        <x:v>If we give...</x:v>
      </x:c>
      <x:c r="C5" s="69" t="str">
        <x:v>Cost to us</x:v>
      </x:c>
      <x:c r="D5" s="69" t="str">
        <x:v>Then we get...</x:v>
      </x:c>
      <x:c r="E5" s="69" t="str">
        <x:v>Value to us</x:v>
      </x:c>
      <x:c r="F5" s="69" t="str">
        <x:v>Approver</x:v>
      </x:c>
      <x:c r="G5" s="69" t="str">
        <x:v>Status</x:v>
      </x:c>
      <x:c r="H5" s="69" t="str">
        <x:v>Evidence / expiry</x:v>
      </x:c>
      <x:c r="I5" s="69" t="str">
        <x:v>Check</x:v>
      </x:c>
    </x:row>
    <x:row r="6" ht="48" customHeight="1">
      <x:c r="A6" s="71"/>
      <x:c r="B6" s="71"/>
      <x:c r="C6" s="76"/>
      <x:c r="D6" s="71"/>
      <x:c r="E6" s="76"/>
      <x:c r="F6" s="71"/>
      <x:c r="G6" s="71"/>
      <x:c r="H6" s="71"/>
      <x:c r="I6" s="64" t="str">
        <x:f>IF(A6="","",IF(G6="Withdrawn","Withdrawn",IF(OR(B6="",D6="",F6="",G6="",H6=""),"CHECK: give/get, authority or evidence","Recorded - confirm package")))</x:f>
      </x:c>
    </x:row>
    <x:row r="7" ht="48" customHeight="1">
      <x:c r="A7" s="71"/>
      <x:c r="B7" s="71"/>
      <x:c r="C7" s="76"/>
      <x:c r="D7" s="71"/>
      <x:c r="E7" s="76"/>
      <x:c r="F7" s="71"/>
      <x:c r="G7" s="71"/>
      <x:c r="H7" s="71"/>
      <x:c r="I7" s="64" t="str">
        <x:f>IF(A7="","",IF(G7="Withdrawn","Withdrawn",IF(OR(B7="",D7="",F7="",G7="",H7=""),"CHECK: give/get, authority or evidence","Recorded - confirm package")))</x:f>
      </x:c>
    </x:row>
    <x:row r="8" ht="48" customHeight="1">
      <x:c r="A8" s="71"/>
      <x:c r="B8" s="71"/>
      <x:c r="C8" s="76"/>
      <x:c r="D8" s="71"/>
      <x:c r="E8" s="76"/>
      <x:c r="F8" s="71"/>
      <x:c r="G8" s="71"/>
      <x:c r="H8" s="71"/>
      <x:c r="I8" s="64" t="str">
        <x:f>IF(A8="","",IF(G8="Withdrawn","Withdrawn",IF(OR(B8="",D8="",F8="",G8="",H8=""),"CHECK: give/get, authority or evidence","Recorded - confirm package")))</x:f>
      </x:c>
    </x:row>
    <x:row r="9" ht="48" customHeight="1">
      <x:c r="A9" s="71"/>
      <x:c r="B9" s="71"/>
      <x:c r="C9" s="76"/>
      <x:c r="D9" s="71"/>
      <x:c r="E9" s="76"/>
      <x:c r="F9" s="71"/>
      <x:c r="G9" s="71"/>
      <x:c r="H9" s="71"/>
      <x:c r="I9" s="64" t="str">
        <x:f>IF(A9="","",IF(G9="Withdrawn","Withdrawn",IF(OR(B9="",D9="",F9="",G9="",H9=""),"CHECK: give/get, authority or evidence","Recorded - confirm package")))</x:f>
      </x:c>
    </x:row>
    <x:row r="10" ht="48" customHeight="1">
      <x:c r="A10" s="71"/>
      <x:c r="B10" s="71"/>
      <x:c r="C10" s="76"/>
      <x:c r="D10" s="71"/>
      <x:c r="E10" s="76"/>
      <x:c r="F10" s="71"/>
      <x:c r="G10" s="71"/>
      <x:c r="H10" s="71"/>
      <x:c r="I10" s="64" t="str">
        <x:f>IF(A10="","",IF(G10="Withdrawn","Withdrawn",IF(OR(B10="",D10="",F10="",G10="",H10=""),"CHECK: give/get, authority or evidence","Recorded - confirm package")))</x:f>
      </x:c>
    </x:row>
    <x:row r="11" ht="48" customHeight="1">
      <x:c r="A11" s="71"/>
      <x:c r="B11" s="71"/>
      <x:c r="C11" s="76"/>
      <x:c r="D11" s="71"/>
      <x:c r="E11" s="76"/>
      <x:c r="F11" s="71"/>
      <x:c r="G11" s="71"/>
      <x:c r="H11" s="71"/>
      <x:c r="I11" s="64" t="str">
        <x:f>IF(A11="","",IF(G11="Withdrawn","Withdrawn",IF(OR(B11="",D11="",F11="",G11="",H11=""),"CHECK: give/get, authority or evidence","Recorded - confirm package")))</x:f>
      </x:c>
    </x:row>
    <x:row r="12" ht="48" customHeight="1">
      <x:c r="A12" s="71"/>
      <x:c r="B12" s="71"/>
      <x:c r="C12" s="76"/>
      <x:c r="D12" s="71"/>
      <x:c r="E12" s="76"/>
      <x:c r="F12" s="71"/>
      <x:c r="G12" s="71"/>
      <x:c r="H12" s="71"/>
      <x:c r="I12" s="64" t="str">
        <x:f>IF(A12="","",IF(G12="Withdrawn","Withdrawn",IF(OR(B12="",D12="",F12="",G12="",H12=""),"CHECK: give/get, authority or evidence","Recorded - confirm package")))</x:f>
      </x:c>
    </x:row>
    <x:row r="13" ht="48" customHeight="1">
      <x:c r="A13" s="71"/>
      <x:c r="B13" s="71"/>
      <x:c r="C13" s="76"/>
      <x:c r="D13" s="71"/>
      <x:c r="E13" s="76"/>
      <x:c r="F13" s="71"/>
      <x:c r="G13" s="71"/>
      <x:c r="H13" s="71"/>
      <x:c r="I13" s="64" t="str">
        <x:f>IF(A13="","",IF(G13="Withdrawn","Withdrawn",IF(OR(B13="",D13="",F13="",G13="",H13=""),"CHECK: give/get, authority or evidence","Recorded - confirm package")))</x:f>
      </x:c>
    </x:row>
    <x:row r="14" ht="48" customHeight="1">
      <x:c r="A14" s="71"/>
      <x:c r="B14" s="71"/>
      <x:c r="C14" s="76"/>
      <x:c r="D14" s="71"/>
      <x:c r="E14" s="76"/>
      <x:c r="F14" s="71"/>
      <x:c r="G14" s="71"/>
      <x:c r="H14" s="71"/>
      <x:c r="I14" s="64" t="str">
        <x:f>IF(A14="","",IF(G14="Withdrawn","Withdrawn",IF(OR(B14="",D14="",F14="",G14="",H14=""),"CHECK: give/get, authority or evidence","Recorded - confirm package")))</x:f>
      </x:c>
    </x:row>
    <x:row r="15" ht="48" customHeight="1">
      <x:c r="A15" s="71"/>
      <x:c r="B15" s="71"/>
      <x:c r="C15" s="76"/>
      <x:c r="D15" s="71"/>
      <x:c r="E15" s="76"/>
      <x:c r="F15" s="71"/>
      <x:c r="G15" s="71"/>
      <x:c r="H15" s="71"/>
      <x:c r="I15" s="64" t="str">
        <x:f>IF(A15="","",IF(G15="Withdrawn","Withdrawn",IF(OR(B15="",D15="",F15="",G15="",H15=""),"CHECK: give/get, authority or evidence","Recorded - confirm package")))</x:f>
      </x:c>
    </x:row>
    <x:row r="16" ht="48" customHeight="1">
      <x:c r="A16" s="71"/>
      <x:c r="B16" s="71"/>
      <x:c r="C16" s="76"/>
      <x:c r="D16" s="71"/>
      <x:c r="E16" s="76"/>
      <x:c r="F16" s="71"/>
      <x:c r="G16" s="71"/>
      <x:c r="H16" s="71"/>
      <x:c r="I16" s="64" t="str">
        <x:f>IF(A16="","",IF(G16="Withdrawn","Withdrawn",IF(OR(B16="",D16="",F16="",G16="",H16=""),"CHECK: give/get, authority or evidence","Recorded - confirm package")))</x:f>
      </x:c>
    </x:row>
    <x:row r="17" ht="48" customHeight="1">
      <x:c r="A17" s="71"/>
      <x:c r="B17" s="71"/>
      <x:c r="C17" s="76"/>
      <x:c r="D17" s="71"/>
      <x:c r="E17" s="76"/>
      <x:c r="F17" s="71"/>
      <x:c r="G17" s="71"/>
      <x:c r="H17" s="71"/>
      <x:c r="I17" s="64" t="str">
        <x:f>IF(A17="","",IF(G17="Withdrawn","Withdrawn",IF(OR(B17="",D17="",F17="",G17="",H17=""),"CHECK: give/get, authority or evidence","Recorded - confirm package")))</x:f>
      </x:c>
    </x:row>
    <x:row r="18" ht="48" customHeight="1">
      <x:c r="A18" s="71"/>
      <x:c r="B18" s="71"/>
      <x:c r="C18" s="76"/>
      <x:c r="D18" s="71"/>
      <x:c r="E18" s="76"/>
      <x:c r="F18" s="71"/>
      <x:c r="G18" s="71"/>
      <x:c r="H18" s="71"/>
      <x:c r="I18" s="64" t="str">
        <x:f>IF(A18="","",IF(G18="Withdrawn","Withdrawn",IF(OR(B18="",D18="",F18="",G18="",H18=""),"CHECK: give/get, authority or evidence","Recorded - confirm package")))</x:f>
      </x:c>
    </x:row>
    <x:row r="19" ht="48" customHeight="1">
      <x:c r="A19" s="71"/>
      <x:c r="B19" s="71"/>
      <x:c r="C19" s="76"/>
      <x:c r="D19" s="71"/>
      <x:c r="E19" s="76"/>
      <x:c r="F19" s="71"/>
      <x:c r="G19" s="71"/>
      <x:c r="H19" s="71"/>
      <x:c r="I19" s="64" t="str">
        <x:f>IF(A19="","",IF(G19="Withdrawn","Withdrawn",IF(OR(B19="",D19="",F19="",G19="",H19=""),"CHECK: give/get, authority or evidence","Recorded - confirm package")))</x:f>
      </x:c>
    </x:row>
    <x:row r="20" ht="48" customHeight="1">
      <x:c r="A20" s="71"/>
      <x:c r="B20" s="71"/>
      <x:c r="C20" s="76"/>
      <x:c r="D20" s="71"/>
      <x:c r="E20" s="76"/>
      <x:c r="F20" s="71"/>
      <x:c r="G20" s="71"/>
      <x:c r="H20" s="71"/>
      <x:c r="I20" s="64" t="str">
        <x:f>IF(A20="","",IF(G20="Withdrawn","Withdrawn",IF(OR(B20="",D20="",F20="",G20="",H20=""),"CHECK: give/get, authority or evidence","Recorded - confirm package")))</x:f>
      </x:c>
    </x:row>
    <x:row r="21" ht="27" customHeight="1">
      <x:c r="A21" s="64"/>
      <x:c r="B21" s="64"/>
      <x:c r="C21" s="64"/>
      <x:c r="D21" s="64"/>
      <x:c r="E21" s="64"/>
      <x:c r="F21" s="64"/>
      <x:c r="G21" s="64"/>
      <x:c r="H21" s="64"/>
      <x:c r="I21" s="64"/>
    </x:row>
    <x:row r="22" ht="27" customHeight="1">
      <x:c r="A22" s="64"/>
      <x:c r="B22" s="64"/>
      <x:c r="C22" s="64"/>
      <x:c r="D22" s="64"/>
      <x:c r="E22" s="64"/>
      <x:c r="F22" s="64"/>
      <x:c r="G22" s="64"/>
      <x:c r="H22" s="64"/>
      <x:c r="I22" s="64"/>
    </x:row>
    <x:row r="23" ht="48" customHeight="1">
      <x:c r="A23" s="64" t="str">
        <x:v>Fictional example</x:v>
      </x:c>
      <x:c r="B23" s="64" t="str">
        <x:v>If we give a 2-year term...</x:v>
      </x:c>
      <x:c r="C23" s="64"/>
      <x:c r="D23" s="64" t="str">
        <x:v>...we get fixed unit pricing and an agreed productivity step-down.</x:v>
      </x:c>
      <x:c r="E23" s="64"/>
      <x:c r="F23" s="64"/>
      <x:c r="G23" s="64"/>
      <x:c r="H23" s="64"/>
      <x:c r="I23" s="64"/>
    </x:row>
    <x:row r="24" ht="27" customHeight="1">
      <x:c r="A24" s="64"/>
      <x:c r="B24" s="64"/>
      <x:c r="C24" s="64"/>
      <x:c r="D24" s="64"/>
      <x:c r="E24" s="64"/>
      <x:c r="F24" s="64"/>
      <x:c r="G24" s="64"/>
      <x:c r="H24" s="64"/>
      <x:c r="I24" s="64"/>
    </x:row>
    <x:row r="25" ht="27" customHeight="1">
      <x:c r="A25" s="64"/>
      <x:c r="B25" s="64"/>
      <x:c r="C25" s="64"/>
      <x:c r="D25" s="64"/>
      <x:c r="E25" s="64"/>
      <x:c r="F25" s="64"/>
      <x:c r="G25" s="64"/>
      <x:c r="H25" s="64"/>
      <x:c r="I25" s="64"/>
    </x:row>
  </x:sheetData>
  <x:mergeCells>
    <x:mergeCell ref="A3:I3"/>
    <x:mergeCell ref="D23:H23"/>
  </x:mergeCells>
  <x:conditionalFormatting sqref="I6:I20">
    <x:cfRule type="containsText" dxfId="12" priority="1" operator="containsText" text="CHECK"/>
  </x:conditionalFormatting>
  <x:dataValidations count="1">
    <x:dataValidation type="list" sqref="G6:G20">
      <x:formula1>"Proposed,Approved to offer,Offered,Accepted,Withdrawn"</x:formula1>
    </x:dataValidation>
  </x:dataValidations>
  <x:pageMargins left="0.7" right="0.7" top="0.75" bottom="0.75" header="0.3" footer="0.3"/>
</x:worksheet>
</file>

<file path=xl/worksheets/sheet15.xml><?xml version="1.0" encoding="utf-8"?>
<x:worksheet xmlns:x="http://schemas.openxmlformats.org/spreadsheetml/2006/main">
  <x:sheetPr>
    <x:tabColor rgb="FF18344B"/>
  </x:sheetPr>
  <x:sheetViews>
    <x:sheetView showGridLines="0" workbookViewId="0"/>
  </x:sheetViews>
  <x:sheetFormatPr defaultRowHeight="15"/>
  <x:cols>
    <x:col min="1" max="1" width="30" hidden="0" customWidth="1"/>
    <x:col min="2" max="2" width="29" hidden="0" customWidth="1"/>
    <x:col min="3" max="3" width="24" hidden="0" customWidth="1"/>
    <x:col min="4" max="4" width="24" hidden="0" customWidth="1"/>
    <x:col min="5" max="5" width="18" hidden="0" customWidth="1"/>
    <x:col min="6" max="6" width="18" hidden="0" customWidth="1"/>
    <x:col min="7" max="7" width="32" hidden="0" customWidth="1"/>
    <x:col min="8" max="8" width="22" hidden="0" customWidth="1"/>
    <x:col min="9" max="9" width="30" hidden="0" customWidth="1"/>
  </x:cols>
  <x:sheetData>
    <x:row r="1" ht="27" customHeight="1">
      <x:c r="A1" s="64"/>
      <x:c r="B1" s="64"/>
      <x:c r="C1" s="64"/>
      <x:c r="D1" s="64"/>
      <x:c r="E1" s="64"/>
      <x:c r="F1" s="64"/>
      <x:c r="G1" s="64"/>
      <x:c r="H1" s="64"/>
      <x:c r="I1" s="64"/>
    </x:row>
    <x:row r="2" ht="27" customHeight="1">
      <x:c r="A2" s="66" t="str">
        <x:v>Outcome Tracker</x:v>
      </x:c>
      <x:c r="B2" s="64"/>
      <x:c r="C2" s="64"/>
      <x:c r="D2" s="64"/>
      <x:c r="E2" s="64"/>
      <x:c r="F2" s="64"/>
      <x:c r="G2" s="64"/>
      <x:c r="H2" s="64"/>
      <x:c r="I2" s="64"/>
    </x:row>
    <x:row r="3" ht="27" customHeight="1">
      <x:c r="A3" s="64" t="str">
        <x:v>Turn agreed commitments into owned results. An action is complete only when there is evidence.</x:v>
      </x:c>
      <x:c r="B3" s="64"/>
      <x:c r="C3" s="64"/>
      <x:c r="D3" s="64"/>
      <x:c r="E3" s="64"/>
      <x:c r="F3" s="64"/>
      <x:c r="G3" s="64"/>
      <x:c r="H3" s="64"/>
      <x:c r="I3" s="64"/>
    </x:row>
    <x:row r="4" ht="27" customHeight="1">
      <x:c r="A4" s="64"/>
      <x:c r="B4" s="64"/>
      <x:c r="C4" s="64"/>
      <x:c r="D4" s="64"/>
      <x:c r="E4" s="64"/>
      <x:c r="F4" s="64"/>
      <x:c r="G4" s="64"/>
      <x:c r="H4" s="64"/>
      <x:c r="I4" s="64"/>
    </x:row>
    <x:row r="5" ht="34" customHeight="1">
      <x:c r="A5" s="69" t="str">
        <x:v>Business result / action</x:v>
      </x:c>
      <x:c r="B5" s="69" t="str">
        <x:v>Decision authority</x:v>
      </x:c>
      <x:c r="C5" s="69" t="str">
        <x:v>Action owner</x:v>
      </x:c>
      <x:c r="D5" s="69" t="str">
        <x:v>Measure / target</x:v>
      </x:c>
      <x:c r="E5" s="69" t="str">
        <x:v>Due date</x:v>
      </x:c>
      <x:c r="F5" s="69" t="str">
        <x:v>Exception expiry</x:v>
      </x:c>
      <x:c r="G5" s="69" t="str">
        <x:v>Result evidence / link</x:v>
      </x:c>
      <x:c r="H5" s="69" t="str">
        <x:v>State</x:v>
      </x:c>
      <x:c r="I5" s="69" t="str">
        <x:v>Follow-through check</x:v>
      </x:c>
    </x:row>
    <x:row r="6" ht="48" customHeight="1">
      <x:c r="A6" s="71"/>
      <x:c r="B6" s="71"/>
      <x:c r="C6" s="71"/>
      <x:c r="D6" s="71"/>
      <x:c r="E6" s="75"/>
      <x:c r="F6" s="75"/>
      <x:c r="G6" s="71"/>
      <x:c r="H6" s="71"/>
      <x:c r="I6" s="64" t="str">
        <x:f>IF(A6="","",IF(H6="Cancelled","Cancelled",IF(AND(H6="Done",G6=""),"CHECK: result evidence",IF(AND(H6="Done",G6&lt;&gt;""),"Evidence recorded - review",IF(OR(B6="",C6="",D6="",E6="",H6=""),"CHECK: missing commitment",IF(AND(F6&lt;&gt;"",F6&lt;TODAY()),"CHECK: exception expired",IF(E6&lt;TODAY(),"CHECK: overdue","On track by dates")))))))</x:f>
      </x:c>
    </x:row>
    <x:row r="7" ht="48" customHeight="1">
      <x:c r="A7" s="71"/>
      <x:c r="B7" s="71"/>
      <x:c r="C7" s="71"/>
      <x:c r="D7" s="71"/>
      <x:c r="E7" s="75"/>
      <x:c r="F7" s="75"/>
      <x:c r="G7" s="71"/>
      <x:c r="H7" s="71"/>
      <x:c r="I7" s="64" t="str">
        <x:f>IF(A7="","",IF(H7="Cancelled","Cancelled",IF(AND(H7="Done",G7=""),"CHECK: result evidence",IF(AND(H7="Done",G7&lt;&gt;""),"Evidence recorded - review",IF(OR(B7="",C7="",D7="",E7="",H7=""),"CHECK: missing commitment",IF(AND(F7&lt;&gt;"",F7&lt;TODAY()),"CHECK: exception expired",IF(E7&lt;TODAY(),"CHECK: overdue","On track by dates")))))))</x:f>
      </x:c>
    </x:row>
    <x:row r="8" ht="48" customHeight="1">
      <x:c r="A8" s="71"/>
      <x:c r="B8" s="71"/>
      <x:c r="C8" s="71"/>
      <x:c r="D8" s="71"/>
      <x:c r="E8" s="75"/>
      <x:c r="F8" s="75"/>
      <x:c r="G8" s="71"/>
      <x:c r="H8" s="71"/>
      <x:c r="I8" s="64" t="str">
        <x:f>IF(A8="","",IF(H8="Cancelled","Cancelled",IF(AND(H8="Done",G8=""),"CHECK: result evidence",IF(AND(H8="Done",G8&lt;&gt;""),"Evidence recorded - review",IF(OR(B8="",C8="",D8="",E8="",H8=""),"CHECK: missing commitment",IF(AND(F8&lt;&gt;"",F8&lt;TODAY()),"CHECK: exception expired",IF(E8&lt;TODAY(),"CHECK: overdue","On track by dates")))))))</x:f>
      </x:c>
    </x:row>
    <x:row r="9" ht="48" customHeight="1">
      <x:c r="A9" s="71"/>
      <x:c r="B9" s="71"/>
      <x:c r="C9" s="71"/>
      <x:c r="D9" s="71"/>
      <x:c r="E9" s="75"/>
      <x:c r="F9" s="75"/>
      <x:c r="G9" s="71"/>
      <x:c r="H9" s="71"/>
      <x:c r="I9" s="64" t="str">
        <x:f>IF(A9="","",IF(H9="Cancelled","Cancelled",IF(AND(H9="Done",G9=""),"CHECK: result evidence",IF(AND(H9="Done",G9&lt;&gt;""),"Evidence recorded - review",IF(OR(B9="",C9="",D9="",E9="",H9=""),"CHECK: missing commitment",IF(AND(F9&lt;&gt;"",F9&lt;TODAY()),"CHECK: exception expired",IF(E9&lt;TODAY(),"CHECK: overdue","On track by dates")))))))</x:f>
      </x:c>
    </x:row>
    <x:row r="10" ht="48" customHeight="1">
      <x:c r="A10" s="71"/>
      <x:c r="B10" s="71"/>
      <x:c r="C10" s="71"/>
      <x:c r="D10" s="71"/>
      <x:c r="E10" s="75"/>
      <x:c r="F10" s="75"/>
      <x:c r="G10" s="71"/>
      <x:c r="H10" s="71"/>
      <x:c r="I10" s="64" t="str">
        <x:f>IF(A10="","",IF(H10="Cancelled","Cancelled",IF(AND(H10="Done",G10=""),"CHECK: result evidence",IF(AND(H10="Done",G10&lt;&gt;""),"Evidence recorded - review",IF(OR(B10="",C10="",D10="",E10="",H10=""),"CHECK: missing commitment",IF(AND(F10&lt;&gt;"",F10&lt;TODAY()),"CHECK: exception expired",IF(E10&lt;TODAY(),"CHECK: overdue","On track by dates")))))))</x:f>
      </x:c>
    </x:row>
    <x:row r="11" ht="48" customHeight="1">
      <x:c r="A11" s="71"/>
      <x:c r="B11" s="71"/>
      <x:c r="C11" s="71"/>
      <x:c r="D11" s="71"/>
      <x:c r="E11" s="75"/>
      <x:c r="F11" s="75"/>
      <x:c r="G11" s="71"/>
      <x:c r="H11" s="71"/>
      <x:c r="I11" s="64" t="str">
        <x:f>IF(A11="","",IF(H11="Cancelled","Cancelled",IF(AND(H11="Done",G11=""),"CHECK: result evidence",IF(AND(H11="Done",G11&lt;&gt;""),"Evidence recorded - review",IF(OR(B11="",C11="",D11="",E11="",H11=""),"CHECK: missing commitment",IF(AND(F11&lt;&gt;"",F11&lt;TODAY()),"CHECK: exception expired",IF(E11&lt;TODAY(),"CHECK: overdue","On track by dates")))))))</x:f>
      </x:c>
    </x:row>
    <x:row r="12" ht="48" customHeight="1">
      <x:c r="A12" s="71"/>
      <x:c r="B12" s="71"/>
      <x:c r="C12" s="71"/>
      <x:c r="D12" s="71"/>
      <x:c r="E12" s="75"/>
      <x:c r="F12" s="75"/>
      <x:c r="G12" s="71"/>
      <x:c r="H12" s="71"/>
      <x:c r="I12" s="64" t="str">
        <x:f>IF(A12="","",IF(H12="Cancelled","Cancelled",IF(AND(H12="Done",G12=""),"CHECK: result evidence",IF(AND(H12="Done",G12&lt;&gt;""),"Evidence recorded - review",IF(OR(B12="",C12="",D12="",E12="",H12=""),"CHECK: missing commitment",IF(AND(F12&lt;&gt;"",F12&lt;TODAY()),"CHECK: exception expired",IF(E12&lt;TODAY(),"CHECK: overdue","On track by dates")))))))</x:f>
      </x:c>
    </x:row>
    <x:row r="13" ht="48" customHeight="1">
      <x:c r="A13" s="71"/>
      <x:c r="B13" s="71"/>
      <x:c r="C13" s="71"/>
      <x:c r="D13" s="71"/>
      <x:c r="E13" s="75"/>
      <x:c r="F13" s="75"/>
      <x:c r="G13" s="71"/>
      <x:c r="H13" s="71"/>
      <x:c r="I13" s="64" t="str">
        <x:f>IF(A13="","",IF(H13="Cancelled","Cancelled",IF(AND(H13="Done",G13=""),"CHECK: result evidence",IF(AND(H13="Done",G13&lt;&gt;""),"Evidence recorded - review",IF(OR(B13="",C13="",D13="",E13="",H13=""),"CHECK: missing commitment",IF(AND(F13&lt;&gt;"",F13&lt;TODAY()),"CHECK: exception expired",IF(E13&lt;TODAY(),"CHECK: overdue","On track by dates")))))))</x:f>
      </x:c>
    </x:row>
    <x:row r="14" ht="48" customHeight="1">
      <x:c r="A14" s="71"/>
      <x:c r="B14" s="71"/>
      <x:c r="C14" s="71"/>
      <x:c r="D14" s="71"/>
      <x:c r="E14" s="75"/>
      <x:c r="F14" s="75"/>
      <x:c r="G14" s="71"/>
      <x:c r="H14" s="71"/>
      <x:c r="I14" s="64" t="str">
        <x:f>IF(A14="","",IF(H14="Cancelled","Cancelled",IF(AND(H14="Done",G14=""),"CHECK: result evidence",IF(AND(H14="Done",G14&lt;&gt;""),"Evidence recorded - review",IF(OR(B14="",C14="",D14="",E14="",H14=""),"CHECK: missing commitment",IF(AND(F14&lt;&gt;"",F14&lt;TODAY()),"CHECK: exception expired",IF(E14&lt;TODAY(),"CHECK: overdue","On track by dates")))))))</x:f>
      </x:c>
    </x:row>
    <x:row r="15" ht="48" customHeight="1">
      <x:c r="A15" s="71"/>
      <x:c r="B15" s="71"/>
      <x:c r="C15" s="71"/>
      <x:c r="D15" s="71"/>
      <x:c r="E15" s="75"/>
      <x:c r="F15" s="75"/>
      <x:c r="G15" s="71"/>
      <x:c r="H15" s="71"/>
      <x:c r="I15" s="64" t="str">
        <x:f>IF(A15="","",IF(H15="Cancelled","Cancelled",IF(AND(H15="Done",G15=""),"CHECK: result evidence",IF(AND(H15="Done",G15&lt;&gt;""),"Evidence recorded - review",IF(OR(B15="",C15="",D15="",E15="",H15=""),"CHECK: missing commitment",IF(AND(F15&lt;&gt;"",F15&lt;TODAY()),"CHECK: exception expired",IF(E15&lt;TODAY(),"CHECK: overdue","On track by dates")))))))</x:f>
      </x:c>
    </x:row>
    <x:row r="16" ht="48" customHeight="1">
      <x:c r="A16" s="71"/>
      <x:c r="B16" s="71"/>
      <x:c r="C16" s="71"/>
      <x:c r="D16" s="71"/>
      <x:c r="E16" s="75"/>
      <x:c r="F16" s="75"/>
      <x:c r="G16" s="71"/>
      <x:c r="H16" s="71"/>
      <x:c r="I16" s="64" t="str">
        <x:f>IF(A16="","",IF(H16="Cancelled","Cancelled",IF(AND(H16="Done",G16=""),"CHECK: result evidence",IF(AND(H16="Done",G16&lt;&gt;""),"Evidence recorded - review",IF(OR(B16="",C16="",D16="",E16="",H16=""),"CHECK: missing commitment",IF(AND(F16&lt;&gt;"",F16&lt;TODAY()),"CHECK: exception expired",IF(E16&lt;TODAY(),"CHECK: overdue","On track by dates")))))))</x:f>
      </x:c>
    </x:row>
    <x:row r="17" ht="48" customHeight="1">
      <x:c r="A17" s="71"/>
      <x:c r="B17" s="71"/>
      <x:c r="C17" s="71"/>
      <x:c r="D17" s="71"/>
      <x:c r="E17" s="75"/>
      <x:c r="F17" s="75"/>
      <x:c r="G17" s="71"/>
      <x:c r="H17" s="71"/>
      <x:c r="I17" s="64" t="str">
        <x:f>IF(A17="","",IF(H17="Cancelled","Cancelled",IF(AND(H17="Done",G17=""),"CHECK: result evidence",IF(AND(H17="Done",G17&lt;&gt;""),"Evidence recorded - review",IF(OR(B17="",C17="",D17="",E17="",H17=""),"CHECK: missing commitment",IF(AND(F17&lt;&gt;"",F17&lt;TODAY()),"CHECK: exception expired",IF(E17&lt;TODAY(),"CHECK: overdue","On track by dates")))))))</x:f>
      </x:c>
    </x:row>
    <x:row r="18" ht="48" customHeight="1">
      <x:c r="A18" s="71"/>
      <x:c r="B18" s="71"/>
      <x:c r="C18" s="71"/>
      <x:c r="D18" s="71"/>
      <x:c r="E18" s="75"/>
      <x:c r="F18" s="75"/>
      <x:c r="G18" s="71"/>
      <x:c r="H18" s="71"/>
      <x:c r="I18" s="64" t="str">
        <x:f>IF(A18="","",IF(H18="Cancelled","Cancelled",IF(AND(H18="Done",G18=""),"CHECK: result evidence",IF(AND(H18="Done",G18&lt;&gt;""),"Evidence recorded - review",IF(OR(B18="",C18="",D18="",E18="",H18=""),"CHECK: missing commitment",IF(AND(F18&lt;&gt;"",F18&lt;TODAY()),"CHECK: exception expired",IF(E18&lt;TODAY(),"CHECK: overdue","On track by dates")))))))</x:f>
      </x:c>
    </x:row>
    <x:row r="19" ht="48" customHeight="1">
      <x:c r="A19" s="71"/>
      <x:c r="B19" s="71"/>
      <x:c r="C19" s="71"/>
      <x:c r="D19" s="71"/>
      <x:c r="E19" s="75"/>
      <x:c r="F19" s="75"/>
      <x:c r="G19" s="71"/>
      <x:c r="H19" s="71"/>
      <x:c r="I19" s="64" t="str">
        <x:f>IF(A19="","",IF(H19="Cancelled","Cancelled",IF(AND(H19="Done",G19=""),"CHECK: result evidence",IF(AND(H19="Done",G19&lt;&gt;""),"Evidence recorded - review",IF(OR(B19="",C19="",D19="",E19="",H19=""),"CHECK: missing commitment",IF(AND(F19&lt;&gt;"",F19&lt;TODAY()),"CHECK: exception expired",IF(E19&lt;TODAY(),"CHECK: overdue","On track by dates")))))))</x:f>
      </x:c>
    </x:row>
    <x:row r="20" ht="48" customHeight="1">
      <x:c r="A20" s="71"/>
      <x:c r="B20" s="71"/>
      <x:c r="C20" s="71"/>
      <x:c r="D20" s="71"/>
      <x:c r="E20" s="75"/>
      <x:c r="F20" s="75"/>
      <x:c r="G20" s="71"/>
      <x:c r="H20" s="71"/>
      <x:c r="I20" s="64" t="str">
        <x:f>IF(A20="","",IF(H20="Cancelled","Cancelled",IF(AND(H20="Done",G20=""),"CHECK: result evidence",IF(AND(H20="Done",G20&lt;&gt;""),"Evidence recorded - review",IF(OR(B20="",C20="",D20="",E20="",H20=""),"CHECK: missing commitment",IF(AND(F20&lt;&gt;"",F20&lt;TODAY()),"CHECK: exception expired",IF(E20&lt;TODAY(),"CHECK: overdue","On track by dates")))))))</x:f>
      </x:c>
    </x:row>
    <x:row r="21" ht="48" customHeight="1">
      <x:c r="A21" s="71"/>
      <x:c r="B21" s="71"/>
      <x:c r="C21" s="71"/>
      <x:c r="D21" s="71"/>
      <x:c r="E21" s="75"/>
      <x:c r="F21" s="75"/>
      <x:c r="G21" s="71"/>
      <x:c r="H21" s="71"/>
      <x:c r="I21" s="64" t="str">
        <x:f>IF(A21="","",IF(H21="Cancelled","Cancelled",IF(AND(H21="Done",G21=""),"CHECK: result evidence",IF(AND(H21="Done",G21&lt;&gt;""),"Evidence recorded - review",IF(OR(B21="",C21="",D21="",E21="",H21=""),"CHECK: missing commitment",IF(AND(F21&lt;&gt;"",F21&lt;TODAY()),"CHECK: exception expired",IF(E21&lt;TODAY(),"CHECK: overdue","On track by dates")))))))</x:f>
      </x:c>
    </x:row>
    <x:row r="22" ht="48" customHeight="1">
      <x:c r="A22" s="71"/>
      <x:c r="B22" s="71"/>
      <x:c r="C22" s="71"/>
      <x:c r="D22" s="71"/>
      <x:c r="E22" s="75"/>
      <x:c r="F22" s="75"/>
      <x:c r="G22" s="71"/>
      <x:c r="H22" s="71"/>
      <x:c r="I22" s="64" t="str">
        <x:f>IF(A22="","",IF(H22="Cancelled","Cancelled",IF(AND(H22="Done",G22=""),"CHECK: result evidence",IF(AND(H22="Done",G22&lt;&gt;""),"Evidence recorded - review",IF(OR(B22="",C22="",D22="",E22="",H22=""),"CHECK: missing commitment",IF(AND(F22&lt;&gt;"",F22&lt;TODAY()),"CHECK: exception expired",IF(E22&lt;TODAY(),"CHECK: overdue","On track by dates")))))))</x:f>
      </x:c>
    </x:row>
    <x:row r="23" ht="48" customHeight="1">
      <x:c r="A23" s="71"/>
      <x:c r="B23" s="71"/>
      <x:c r="C23" s="71"/>
      <x:c r="D23" s="71"/>
      <x:c r="E23" s="75"/>
      <x:c r="F23" s="75"/>
      <x:c r="G23" s="71"/>
      <x:c r="H23" s="71"/>
      <x:c r="I23" s="64" t="str">
        <x:f>IF(A23="","",IF(H23="Cancelled","Cancelled",IF(AND(H23="Done",G23=""),"CHECK: result evidence",IF(AND(H23="Done",G23&lt;&gt;""),"Evidence recorded - review",IF(OR(B23="",C23="",D23="",E23="",H23=""),"CHECK: missing commitment",IF(AND(F23&lt;&gt;"",F23&lt;TODAY()),"CHECK: exception expired",IF(E23&lt;TODAY(),"CHECK: overdue","On track by dates")))))))</x:f>
      </x:c>
    </x:row>
    <x:row r="24" ht="27" customHeight="1">
      <x:c r="A24" s="64"/>
      <x:c r="B24" s="64"/>
      <x:c r="C24" s="64"/>
      <x:c r="D24" s="64"/>
      <x:c r="E24" s="64"/>
      <x:c r="F24" s="64"/>
      <x:c r="G24" s="64"/>
      <x:c r="H24" s="64"/>
      <x:c r="I24" s="64"/>
    </x:row>
    <x:row r="25" ht="27" customHeight="1">
      <x:c r="A25" s="64"/>
      <x:c r="B25" s="64"/>
      <x:c r="C25" s="64"/>
      <x:c r="D25" s="64"/>
      <x:c r="E25" s="64"/>
      <x:c r="F25" s="64"/>
      <x:c r="G25" s="64"/>
      <x:c r="H25" s="64"/>
      <x:c r="I25" s="64"/>
    </x:row>
    <x:row r="26" ht="27" customHeight="1">
      <x:c r="A26" s="64"/>
      <x:c r="B26" s="64"/>
      <x:c r="C26" s="64"/>
      <x:c r="D26" s="64"/>
      <x:c r="E26" s="64"/>
      <x:c r="F26" s="64"/>
      <x:c r="G26" s="64"/>
      <x:c r="H26" s="64"/>
      <x:c r="I26" s="64"/>
    </x:row>
  </x:sheetData>
  <x:mergeCells>
    <x:mergeCell ref="A3:I3"/>
  </x:mergeCells>
  <x:conditionalFormatting sqref="I6:I23">
    <x:cfRule type="containsText" dxfId="13" priority="1" operator="containsText" text="CHECK"/>
  </x:conditionalFormatting>
  <x:dataValidations count="1">
    <x:dataValidation type="list" sqref="H6:H23">
      <x:formula1>"Open,In progress,Blocked,Done,Cancelled"</x:formula1>
    </x:dataValidation>
  </x:dataValidations>
  <x:pageMargins left="0.7" right="0.7" top="0.75" bottom="0.75" header="0.3" footer="0.3"/>
</x:worksheet>
</file>

<file path=xl/worksheets/sheet16.xml><?xml version="1.0" encoding="utf-8"?>
<worksheet xmlns="http://schemas.openxmlformats.org/spreadsheetml/2006/main">
  <sheetPr>
    <tabColor rgb="FF18344B"/>
  </sheetPr>
  <sheetViews>
    <sheetView showGridLines="0" workbookViewId="0"/>
  </sheetViews>
  <sheetFormatPr defaultRowHeight="15"/>
  <cols>
    <col min="1" max="1" width="25" hidden="0" customWidth="1"/>
    <col min="2" max="2" width="40" hidden="0" customWidth="1"/>
    <col min="3" max="3" width="18" hidden="0" customWidth="1"/>
    <col min="4" max="4" width="23" hidden="0" customWidth="1"/>
    <col min="5" max="5" width="35" hidden="0" customWidth="1"/>
    <col min="6" max="6" width="34" hidden="0" customWidth="1"/>
    <col min="7" max="7" width="34" hidden="0" customWidth="1"/>
    <col min="8" max="8" width="32" hidden="0" customWidth="1"/>
  </cols>
  <sheetData>
    <row r="1" ht="27" customHeight="1">
      <c r="A1" s="64"/>
      <c r="B1" s="64"/>
      <c r="C1" s="64"/>
      <c r="D1" s="64"/>
      <c r="E1" s="64"/>
      <c r="F1" s="64"/>
      <c r="G1" s="64"/>
      <c r="H1" s="64"/>
    </row>
    <row r="2" ht="27" customHeight="1">
      <c r="A2" s="66" t="str">
        <v>Stakeholder Commitments</v>
      </c>
      <c r="B2" s="64"/>
      <c r="C2" s="64"/>
      <c r="D2" s="64"/>
      <c r="E2" s="64"/>
      <c r="F2" s="64"/>
      <c r="G2" s="64"/>
      <c r="H2" s="64"/>
    </row>
    <row r="3" ht="38" customHeight="1">
      <c r="A3" s="64" t="str">
        <v>Before you sell the supplier deal internally, understand the work your stakeholder is trying to get done.</v>
      </c>
      <c r="B3" s="64"/>
      <c r="C3" s="64"/>
      <c r="D3" s="64"/>
      <c r="E3" s="64"/>
      <c r="F3" s="64"/>
      <c r="G3" s="64"/>
      <c r="H3" s="64"/>
    </row>
    <row r="4" ht="27" customHeight="1">
      <c r="A4" s="64"/>
      <c r="B4" s="64"/>
      <c r="C4" s="64"/>
      <c r="D4" s="64"/>
      <c r="E4" s="64"/>
      <c r="F4" s="64"/>
      <c r="G4" s="64"/>
      <c r="H4" s="64"/>
    </row>
    <row r="5" ht="46" customHeight="1">
      <c r="A5" s="64" t="str">
        <v>Internal customer and their job</v>
      </c>
      <c r="B5" s="64"/>
      <c r="C5" s="64"/>
      <c r="D5" s="71"/>
      <c r="E5" s="71"/>
      <c r="F5" s="71"/>
      <c r="G5" s="71"/>
      <c r="H5" s="71"/>
    </row>
    <row r="6" ht="46" customHeight="1">
      <c r="A6" s="64" t="str">
        <v>Where our process makes it harder</v>
      </c>
      <c r="B6" s="64"/>
      <c r="C6" s="64"/>
      <c r="D6" s="71"/>
      <c r="E6" s="71"/>
      <c r="F6" s="71"/>
      <c r="G6" s="71"/>
      <c r="H6" s="71"/>
    </row>
    <row r="7" ht="46" customHeight="1">
      <c r="A7" s="64" t="str">
        <v>Would I use this process? What would I fix?</v>
      </c>
      <c r="B7" s="64"/>
      <c r="C7" s="64"/>
      <c r="D7" s="71"/>
      <c r="E7" s="71"/>
      <c r="F7" s="71"/>
      <c r="G7" s="71"/>
      <c r="H7" s="71"/>
    </row>
    <row r="8" ht="27" customHeight="1">
      <c r="A8" s="64"/>
      <c r="B8" s="64"/>
      <c r="C8" s="64"/>
      <c r="D8" s="64"/>
      <c r="E8" s="64"/>
      <c r="F8" s="64"/>
      <c r="G8" s="64"/>
      <c r="H8" s="64"/>
    </row>
    <row r="9" ht="27" customHeight="1">
      <c r="A9" s="64"/>
      <c r="B9" s="64"/>
      <c r="C9" s="64"/>
      <c r="D9" s="64"/>
      <c r="E9" s="64"/>
      <c r="F9" s="64"/>
      <c r="G9" s="64"/>
      <c r="H9" s="64"/>
    </row>
    <row r="10" ht="58" customHeight="1">
      <c r="A10" s="69" t="str">
        <v>Person / decision authority</v>
      </c>
      <c r="B10" s="69" t="str">
        <v>Specific commitment requested</v>
      </c>
      <c r="C10" s="69" t="str">
        <v>Due / decision date</v>
      </c>
      <c r="D10" s="69" t="str">
        <v>Response / state</v>
      </c>
      <c r="E10" s="69" t="str">
        <v>If we do nothing: impact + basis</v>
      </c>
      <c r="F10" s="69" t="str">
        <v>Success measure / target</v>
      </c>
      <c r="G10" s="69" t="str">
        <v>Response or delivery evidence</v>
      </c>
      <c r="H10" s="69" t="str">
        <v>Next step</v>
      </c>
    </row>
    <row r="11" ht="66" customHeight="1">
      <c r="A11" s="71"/>
      <c r="B11" s="71"/>
      <c r="C11" s="75"/>
      <c r="D11" s="71"/>
      <c r="E11" s="71"/>
      <c r="F11" s="71"/>
      <c r="G11" s="71"/>
      <c r="H11" s="64" t="str">
        <f>IF(COUNTA(A11:G11)=0,"",IF(OR(A11="",B11="",NOT(ISNUMBER(C11)),C11&lt;=0,D11="",E11="",F11=""),"CHECK: complete person, ask, date, impact and measure",IF(OR(D11="Not asked",D11="Asked"),IF(C11&lt;TODAY(),"CHECK: response overdue","Ask / follow up for a decision"),IF(D11="Declined","CHECK: agree an alternative",IF(G11="","CHECK: record response / result evidence",IF(D11="Delivered","Evidence recorded - review result",IF(C11&lt;TODAY(),"CHECK: commitment overdue","Commitment recorded - follow through")))))))</f>
      </c>
    </row>
    <row r="12" ht="66" customHeight="1">
      <c r="A12" s="71"/>
      <c r="B12" s="71"/>
      <c r="C12" s="75"/>
      <c r="D12" s="71"/>
      <c r="E12" s="71"/>
      <c r="F12" s="71"/>
      <c r="G12" s="71"/>
      <c r="H12" s="64" t="str">
        <f>IF(COUNTA(A12:G12)=0,"",IF(OR(A12="",B12="",NOT(ISNUMBER(C12)),C12&lt;=0,D12="",E12="",F12=""),"CHECK: complete person, ask, date, impact and measure",IF(OR(D12="Not asked",D12="Asked"),IF(C12&lt;TODAY(),"CHECK: response overdue","Ask / follow up for a decision"),IF(D12="Declined","CHECK: agree an alternative",IF(G12="","CHECK: record response / result evidence",IF(D12="Delivered","Evidence recorded - review result",IF(C12&lt;TODAY(),"CHECK: commitment overdue","Commitment recorded - follow through")))))))</f>
      </c>
    </row>
    <row r="13" ht="66" customHeight="1">
      <c r="A13" s="71"/>
      <c r="B13" s="71"/>
      <c r="C13" s="75"/>
      <c r="D13" s="71"/>
      <c r="E13" s="71"/>
      <c r="F13" s="71"/>
      <c r="G13" s="71"/>
      <c r="H13" s="64" t="str">
        <f>IF(COUNTA(A13:G13)=0,"",IF(OR(A13="",B13="",NOT(ISNUMBER(C13)),C13&lt;=0,D13="",E13="",F13=""),"CHECK: complete person, ask, date, impact and measure",IF(OR(D13="Not asked",D13="Asked"),IF(C13&lt;TODAY(),"CHECK: response overdue","Ask / follow up for a decision"),IF(D13="Declined","CHECK: agree an alternative",IF(G13="","CHECK: record response / result evidence",IF(D13="Delivered","Evidence recorded - review result",IF(C13&lt;TODAY(),"CHECK: commitment overdue","Commitment recorded - follow through")))))))</f>
      </c>
    </row>
    <row r="14" ht="66" customHeight="1">
      <c r="A14" s="71"/>
      <c r="B14" s="71"/>
      <c r="C14" s="75"/>
      <c r="D14" s="71"/>
      <c r="E14" s="71"/>
      <c r="F14" s="71"/>
      <c r="G14" s="71"/>
      <c r="H14" s="64" t="str">
        <f>IF(COUNTA(A14:G14)=0,"",IF(OR(A14="",B14="",NOT(ISNUMBER(C14)),C14&lt;=0,D14="",E14="",F14=""),"CHECK: complete person, ask, date, impact and measure",IF(OR(D14="Not asked",D14="Asked"),IF(C14&lt;TODAY(),"CHECK: response overdue","Ask / follow up for a decision"),IF(D14="Declined","CHECK: agree an alternative",IF(G14="","CHECK: record response / result evidence",IF(D14="Delivered","Evidence recorded - review result",IF(C14&lt;TODAY(),"CHECK: commitment overdue","Commitment recorded - follow through")))))))</f>
      </c>
    </row>
    <row r="15" ht="66" customHeight="1">
      <c r="A15" s="71"/>
      <c r="B15" s="71"/>
      <c r="C15" s="75"/>
      <c r="D15" s="71"/>
      <c r="E15" s="71"/>
      <c r="F15" s="71"/>
      <c r="G15" s="71"/>
      <c r="H15" s="64" t="str">
        <f>IF(COUNTA(A15:G15)=0,"",IF(OR(A15="",B15="",NOT(ISNUMBER(C15)),C15&lt;=0,D15="",E15="",F15=""),"CHECK: complete person, ask, date, impact and measure",IF(OR(D15="Not asked",D15="Asked"),IF(C15&lt;TODAY(),"CHECK: response overdue","Ask / follow up for a decision"),IF(D15="Declined","CHECK: agree an alternative",IF(G15="","CHECK: record response / result evidence",IF(D15="Delivered","Evidence recorded - review result",IF(C15&lt;TODAY(),"CHECK: commitment overdue","Commitment recorded - follow through")))))))</f>
      </c>
    </row>
    <row r="16" ht="66" customHeight="1">
      <c r="A16" s="71"/>
      <c r="B16" s="71"/>
      <c r="C16" s="75"/>
      <c r="D16" s="71"/>
      <c r="E16" s="71"/>
      <c r="F16" s="71"/>
      <c r="G16" s="71"/>
      <c r="H16" s="64" t="str">
        <f>IF(COUNTA(A16:G16)=0,"",IF(OR(A16="",B16="",NOT(ISNUMBER(C16)),C16&lt;=0,D16="",E16="",F16=""),"CHECK: complete person, ask, date, impact and measure",IF(OR(D16="Not asked",D16="Asked"),IF(C16&lt;TODAY(),"CHECK: response overdue","Ask / follow up for a decision"),IF(D16="Declined","CHECK: agree an alternative",IF(G16="","CHECK: record response / result evidence",IF(D16="Delivered","Evidence recorded - review result",IF(C16&lt;TODAY(),"CHECK: commitment overdue","Commitment recorded - follow through")))))))</f>
      </c>
    </row>
    <row r="17" ht="27" customHeight="1">
      <c r="A17" s="64"/>
      <c r="B17" s="64"/>
      <c r="C17" s="64"/>
      <c r="D17" s="64"/>
      <c r="E17" s="64"/>
      <c r="F17" s="64"/>
      <c r="G17" s="64"/>
      <c r="H17" s="64"/>
    </row>
    <row r="18" ht="27" customHeight="1">
      <c r="A18" s="64"/>
      <c r="B18" s="64"/>
      <c r="C18" s="64"/>
      <c r="D18" s="64"/>
      <c r="E18" s="64"/>
      <c r="F18" s="64"/>
      <c r="G18" s="64"/>
      <c r="H18" s="64"/>
    </row>
    <row r="19" ht="34" customHeight="1">
      <c r="A19" s="69" t="str">
        <v>Feedback to action</v>
      </c>
      <c r="B19" s="69" t="str"/>
      <c r="C19" s="69" t="str"/>
      <c r="D19" s="69" t="str"/>
      <c r="E19" s="69" t="str"/>
      <c r="F19" s="69" t="str"/>
      <c r="G19" s="69" t="str"/>
      <c r="H19" s="69" t="str"/>
    </row>
    <row r="20" ht="46" customHeight="1">
      <c r="A20" s="64" t="str">
        <v>Measure beyond savings + unit</v>
      </c>
      <c r="B20" s="64"/>
      <c r="C20" s="64"/>
      <c r="D20" s="71"/>
      <c r="E20" s="71"/>
      <c r="F20" s="71"/>
      <c r="G20" s="71"/>
      <c r="H20" s="71"/>
    </row>
    <row r="21" ht="46" customHeight="1">
      <c r="A21" s="64" t="str">
        <v>Baseline + period + evidence</v>
      </c>
      <c r="B21" s="64"/>
      <c r="C21" s="64"/>
      <c r="D21" s="71"/>
      <c r="E21" s="71"/>
      <c r="F21" s="71"/>
      <c r="G21" s="71"/>
      <c r="H21" s="71"/>
    </row>
    <row r="22" ht="46" customHeight="1">
      <c r="A22" s="64" t="str">
        <v>Target + date + accountable person</v>
      </c>
      <c r="B22" s="64"/>
      <c r="C22" s="64"/>
      <c r="D22" s="71"/>
      <c r="E22" s="71"/>
      <c r="F22" s="71"/>
      <c r="G22" s="71"/>
      <c r="H22" s="71"/>
    </row>
    <row r="23" ht="46" customHeight="1">
      <c r="A23" s="64" t="str">
        <v>Latest actual + period + evidence</v>
      </c>
      <c r="B23" s="64"/>
      <c r="C23" s="64"/>
      <c r="D23" s="71"/>
      <c r="E23" s="71"/>
      <c r="F23" s="71"/>
      <c r="G23" s="71"/>
      <c r="H23" s="71"/>
    </row>
    <row r="24" ht="46" customHeight="1">
      <c r="A24" s="64" t="str">
        <v>What users said + source/date</v>
      </c>
      <c r="B24" s="64"/>
      <c r="C24" s="64"/>
      <c r="D24" s="71"/>
      <c r="E24" s="71"/>
      <c r="F24" s="71"/>
      <c r="G24" s="71"/>
      <c r="H24" s="71"/>
    </row>
    <row r="25" ht="46" customHeight="1">
      <c r="A25" s="64" t="str">
        <v>Change we will make + owner/date</v>
      </c>
      <c r="B25" s="64"/>
      <c r="C25" s="64"/>
      <c r="D25" s="71"/>
      <c r="E25" s="71"/>
      <c r="F25" s="71"/>
      <c r="G25" s="71"/>
      <c r="H25" s="71"/>
    </row>
    <row r="26" ht="46" customHeight="1">
      <c r="A26" s="64" t="str">
        <v>Review date + evidence it helped</v>
      </c>
      <c r="B26" s="64"/>
      <c r="C26" s="64"/>
      <c r="D26" s="71"/>
      <c r="E26" s="71"/>
      <c r="F26" s="71"/>
      <c r="G26" s="71"/>
      <c r="H26" s="71"/>
    </row>
    <row r="27" ht="27" customHeight="1">
      <c r="A27" s="64"/>
      <c r="B27" s="64"/>
      <c r="C27" s="64"/>
      <c r="D27" s="64"/>
      <c r="E27" s="64"/>
      <c r="F27" s="64"/>
      <c r="G27" s="64"/>
      <c r="H27" s="64"/>
    </row>
    <row r="28" ht="60" customHeight="1">
      <c r="A28" s="64" t="str">
        <v>Fictional example</v>
      </c>
      <c r="B28" s="64" t="str">
        <v>Ask the AP director to assign an exception owner by Monday. Measure invoices paid on time and hours spent chasing, with a stated baseline and period. If impact is unknown, record how and when you will measure it.</v>
      </c>
      <c r="C28" s="64"/>
      <c r="D28" s="64"/>
      <c r="E28" s="64"/>
      <c r="F28" s="64"/>
      <c r="G28" s="64"/>
      <c r="H28" s="64"/>
    </row>
    <row r="29" ht="27" customHeight="1">
      <c r="A29" s="64"/>
      <c r="B29" s="64"/>
      <c r="C29" s="64"/>
      <c r="D29" s="64"/>
      <c r="E29" s="64"/>
      <c r="F29" s="64"/>
      <c r="G29" s="64"/>
      <c r="H29" s="64"/>
    </row>
    <row r="30" ht="48" customHeight="1">
      <c r="A30" s="74" t="str">
        <v>BACK TO PLAN &gt;</v>
      </c>
      <c r="B30" s="64"/>
      <c r="C30" s="64"/>
      <c r="D30" s="64"/>
      <c r="E30" s="64"/>
      <c r="F30" s="64"/>
      <c r="G30" s="64"/>
      <c r="H30" s="64"/>
    </row>
  </sheetData>
  <mergeCells>
    <mergeCell ref="A2:H2"/>
    <mergeCell ref="A3:H3"/>
    <mergeCell ref="A5:C5"/>
    <mergeCell ref="D5:H5"/>
    <mergeCell ref="A6:C6"/>
    <mergeCell ref="D6:H6"/>
    <mergeCell ref="A7:C7"/>
    <mergeCell ref="D7:H7"/>
    <mergeCell ref="A19:H19"/>
    <mergeCell ref="A20:C20"/>
    <mergeCell ref="D20:H20"/>
    <mergeCell ref="A21:C21"/>
    <mergeCell ref="D21:H21"/>
    <mergeCell ref="A22:C22"/>
    <mergeCell ref="D22:H22"/>
    <mergeCell ref="A23:C23"/>
    <mergeCell ref="D23:H23"/>
    <mergeCell ref="A24:C24"/>
    <mergeCell ref="D24:H24"/>
    <mergeCell ref="A25:C25"/>
    <mergeCell ref="D25:H25"/>
    <mergeCell ref="A26:C26"/>
    <mergeCell ref="D26:H26"/>
    <mergeCell ref="B28:H28"/>
  </mergeCells>
  <conditionalFormatting sqref="H11:H16">
    <cfRule type="containsText" dxfId="14" priority="1" operator="containsText" text="CHECK"/>
  </conditionalFormatting>
  <dataValidations count="1">
    <dataValidation type="list" sqref="D11:D16">
      <formula1>"Not asked,Asked,Committed,Declined,Delivered"</formula1>
    </dataValidation>
  </dataValidations>
  <hyperlinks>
    <hyperlink ref="A30" location="'Negotiation Plan'!A1" tooltip="Open Negotiation Plan"/>
  </hyperlinks>
  <pageMargins left="0.7" right="0.7" top="0.75" bottom="0.75" header="0.3" footer="0.3"/>
</worksheet>
</file>

<file path=xl/worksheets/sheet17.xml><?xml version="1.0" encoding="utf-8"?>
<worksheet xmlns="http://schemas.openxmlformats.org/spreadsheetml/2006/main">
  <sheetPr>
    <tabColor rgb="FF18344B"/>
    <pageSetUpPr fitToPage="1"/>
  </sheetPr>
  <sheetViews>
    <sheetView showGridLines="0" workbookViewId="0"/>
  </sheetViews>
  <sheetFormatPr defaultRowHeight="15"/>
  <cols>
    <col min="1" max="1" width="31" hidden="0" customWidth="1"/>
    <col min="2" max="2" width="75" hidden="0" customWidth="1"/>
    <col min="3" max="3" width="4" hidden="0" customWidth="1"/>
    <col min="4" max="4" width="30" hidden="0" customWidth="1"/>
    <col min="5" max="5" width="43" hidden="0" customWidth="1"/>
  </cols>
  <sheetData>
    <row r="1" ht="27" customHeight="1">
      <c r="A1" s="64"/>
      <c r="B1" s="64"/>
      <c r="C1" s="64"/>
      <c r="D1" s="64"/>
      <c r="E1" s="64"/>
    </row>
    <row r="2" ht="27" customHeight="1">
      <c r="A2" s="66" t="str">
        <v>Meeting Card</v>
      </c>
      <c r="B2" s="64"/>
      <c r="C2" s="64"/>
      <c r="D2" s="64"/>
      <c r="E2" s="64"/>
    </row>
    <row r="3" ht="40" customHeight="1">
      <c r="A3" s="64" t="str">
        <v>INTERNAL ONLY | Print this sheet for the meeting. Never send private positions to a supplier.</v>
      </c>
      <c r="B3" s="64"/>
      <c r="C3" s="64"/>
      <c r="D3" s="64"/>
      <c r="E3" s="64"/>
    </row>
    <row r="4" ht="27" customHeight="1">
      <c r="A4" s="64"/>
      <c r="B4" s="64"/>
      <c r="C4" s="64"/>
      <c r="D4" s="64"/>
      <c r="E4" s="64"/>
    </row>
    <row r="5" ht="34" customHeight="1">
      <c r="A5" s="69" t="str">
        <v>Negotiation brief</v>
      </c>
      <c r="B5" s="69" t="str">
        <v>Live from your plan</v>
      </c>
      <c r="C5" s="64"/>
      <c r="D5" s="69" t="str">
        <v>Before you agree</v>
      </c>
      <c r="E5" s="69" t="str">
        <v>Live review</v>
      </c>
    </row>
    <row r="6" ht="48" customHeight="1">
      <c r="A6" s="64" t="str">
        <v>Service / category</v>
      </c>
      <c r="B6" s="64" t="str">
        <f>IF('Negotiation Plan'!B6="","NOT RECORDED",'Negotiation Plan'!B6)</f>
        <v>NOT RECORDED</v>
      </c>
      <c r="C6" s="64"/>
      <c r="D6" s="64" t="str">
        <v>Open high-value issues</v>
      </c>
      <c r="E6" s="64" t="n">
        <f>'Negotiation Summary'!B9</f>
        <v>0</v>
      </c>
    </row>
    <row r="7" ht="48" customHeight="1">
      <c r="A7" s="64" t="str">
        <v>Supplier / counterparty</v>
      </c>
      <c r="B7" s="64" t="str">
        <f>IF('Negotiation Plan'!B7="","NOT RECORDED",'Negotiation Plan'!B7)</f>
        <v>NOT RECORDED</v>
      </c>
      <c r="C7" s="64"/>
      <c r="D7" s="64" t="str">
        <v>Concession checks</v>
      </c>
      <c r="E7" s="64" t="n">
        <f>SUM(IF(LEFT('Concession Log'!I6,5)="CHECK",1,0),IF(LEFT('Concession Log'!I7,5)="CHECK",1,0),IF(LEFT('Concession Log'!I8,5)="CHECK",1,0),IF(LEFT('Concession Log'!I9,5)="CHECK",1,0),IF(LEFT('Concession Log'!I10,5)="CHECK",1,0),IF(LEFT('Concession Log'!I11,5)="CHECK",1,0),IF(LEFT('Concession Log'!I12,5)="CHECK",1,0),IF(LEFT('Concession Log'!I13,5)="CHECK",1,0),IF(LEFT('Concession Log'!I14,5)="CHECK",1,0),IF(LEFT('Concession Log'!I15,5)="CHECK",1,0),IF(LEFT('Concession Log'!I16,5)="CHECK",1,0),IF(LEFT('Concession Log'!I17,5)="CHECK",1,0),IF(LEFT('Concession Log'!I18,5)="CHECK",1,0),IF(LEFT('Concession Log'!I19,5)="CHECK",1,0),IF(LEFT('Concession Log'!I20,5)="CHECK",1,0))</f>
        <v>0</v>
      </c>
    </row>
    <row r="8" ht="48" customHeight="1">
      <c r="A8" s="64" t="str">
        <v>Negotiation lead</v>
      </c>
      <c r="B8" s="64" t="str">
        <f>IF('Negotiation Plan'!B8="","NOT RECORDED",'Negotiation Plan'!B8)</f>
        <v>NOT RECORDED</v>
      </c>
      <c r="C8" s="64"/>
      <c r="D8" s="64" t="str">
        <v>Follow-through checks</v>
      </c>
      <c r="E8" s="64" t="n">
        <f>SUM(IF(LEFT('Outcome Tracker'!I6,5)="CHECK",1,0),IF(LEFT('Outcome Tracker'!I7,5)="CHECK",1,0),IF(LEFT('Outcome Tracker'!I8,5)="CHECK",1,0),IF(LEFT('Outcome Tracker'!I9,5)="CHECK",1,0),IF(LEFT('Outcome Tracker'!I10,5)="CHECK",1,0),IF(LEFT('Outcome Tracker'!I11,5)="CHECK",1,0),IF(LEFT('Outcome Tracker'!I12,5)="CHECK",1,0),IF(LEFT('Outcome Tracker'!I13,5)="CHECK",1,0),IF(LEFT('Outcome Tracker'!I14,5)="CHECK",1,0),IF(LEFT('Outcome Tracker'!I15,5)="CHECK",1,0),IF(LEFT('Outcome Tracker'!I16,5)="CHECK",1,0),IF(LEFT('Outcome Tracker'!I17,5)="CHECK",1,0),IF(LEFT('Outcome Tracker'!I18,5)="CHECK",1,0),IF(LEFT('Outcome Tracker'!I19,5)="CHECK",1,0),IF(LEFT('Outcome Tracker'!I20,5)="CHECK",1,0),IF(LEFT('Outcome Tracker'!I21,5)="CHECK",1,0),IF(LEFT('Outcome Tracker'!I22,5)="CHECK",1,0),IF(LEFT('Outcome Tracker'!I23,5)="CHECK",1,0))</f>
        <v>0</v>
      </c>
    </row>
    <row r="9" ht="48" customHeight="1">
      <c r="A9" s="64" t="str">
        <v>Business outcome owner</v>
      </c>
      <c r="B9" s="64" t="str">
        <f>IF('Negotiation Plan'!B9="","NOT RECORDED",'Negotiation Plan'!B9)</f>
        <v>NOT RECORDED</v>
      </c>
      <c r="C9" s="64"/>
      <c r="D9" s="64" t="str">
        <v>Stakeholder checks</v>
      </c>
      <c r="E9" s="64" t="n">
        <f>SUM(IF(LEFT('Stakeholder Commitments'!H11,5)="CHECK",1,0),IF(LEFT('Stakeholder Commitments'!H12,5)="CHECK",1,0),IF(LEFT('Stakeholder Commitments'!H13,5)="CHECK",1,0),IF(LEFT('Stakeholder Commitments'!H14,5)="CHECK",1,0),IF(LEFT('Stakeholder Commitments'!H15,5)="CHECK",1,0),IF(LEFT('Stakeholder Commitments'!H16,5)="CHECK",1,0))</f>
        <v>0</v>
      </c>
    </row>
    <row r="10" ht="65" customHeight="1">
      <c r="A10" s="64" t="str">
        <v>Result the business needs</v>
      </c>
      <c r="B10" s="64" t="str">
        <f>IF('Negotiation Plan'!B12="","NOT RECORDED",'Negotiation Plan'!B12)</f>
        <v>NOT RECORDED</v>
      </c>
      <c r="C10" s="64"/>
      <c r="D10" s="64" t="str">
        <v>Pause question</v>
      </c>
      <c r="E10" s="64" t="str">
        <v>What decision needs someone who is not in this room?</v>
      </c>
    </row>
    <row r="11" ht="60" customHeight="1">
      <c r="A11" s="64" t="str">
        <v>Opening ask</v>
      </c>
      <c r="B11" s="64" t="str">
        <f>IF('Negotiation Plan'!B13="","NOT RECORDED",'Negotiation Plan'!B13)</f>
        <v>NOT RECORDED</v>
      </c>
      <c r="C11" s="64"/>
      <c r="D11" s="64" t="str">
        <v>Reading the counts</v>
      </c>
      <c r="E11" s="64" t="str">
        <v>Zero checks does not mean ready. Complete the plan and confirm the commitments.</v>
      </c>
    </row>
    <row r="12" ht="48" customHeight="1">
      <c r="A12" s="64" t="str">
        <v>Target package</v>
      </c>
      <c r="B12" s="64" t="str">
        <f>IF('Negotiation Plan'!B14="","NOT RECORDED",'Negotiation Plan'!B14)</f>
        <v>NOT RECORDED</v>
      </c>
      <c r="C12" s="64"/>
      <c r="D12" s="64"/>
      <c r="E12" s="64"/>
    </row>
    <row r="13" ht="75" customHeight="1">
      <c r="A13" s="64" t="str">
        <v>Walk-away / unacceptable terms</v>
      </c>
      <c r="B13" s="64" t="str">
        <f>IF('Negotiation Plan'!B15="","NOT RECORDED",'Negotiation Plan'!B15)</f>
        <v>NOT RECORDED</v>
      </c>
      <c r="C13" s="64"/>
      <c r="D13" s="64" t="str">
        <v>Closing question</v>
      </c>
      <c r="E13" s="64" t="str">
        <v>Who owns the next action, by when, and what evidence will show it worked?</v>
      </c>
    </row>
    <row r="14" ht="48" customHeight="1">
      <c r="A14" s="64" t="str">
        <v>Best alternative if no agreement</v>
      </c>
      <c r="B14" s="64" t="str">
        <f>IF('Negotiation Plan'!B16="","NOT RECORDED",'Negotiation Plan'!B16)</f>
        <v>NOT RECORDED</v>
      </c>
      <c r="C14" s="64"/>
      <c r="D14" s="64"/>
      <c r="E14" s="64"/>
    </row>
    <row r="15" ht="48" customHeight="1">
      <c r="A15" s="64" t="str">
        <v>Decision authority / approval limit</v>
      </c>
      <c r="B15" s="64" t="str">
        <f>IF('Negotiation Plan'!B18="","NOT RECORDED",'Negotiation Plan'!B18)</f>
        <v>NOT RECORDED</v>
      </c>
      <c r="C15" s="64"/>
      <c r="D15" s="64"/>
      <c r="E15" s="64"/>
    </row>
    <row r="16" ht="48" customHeight="1">
      <c r="A16" s="64" t="str">
        <v>Service unit + target + evidence</v>
      </c>
      <c r="B16" s="64" t="str">
        <f>IF('Negotiation Plan'!B22="","NOT RECORDED",'Negotiation Plan'!B22)</f>
        <v>NOT RECORDED</v>
      </c>
      <c r="C16" s="64"/>
      <c r="D16" s="64"/>
      <c r="E16" s="64"/>
    </row>
    <row r="17" ht="48" customHeight="1">
      <c r="A17" s="64" t="str">
        <v>Next action / owner / date</v>
      </c>
      <c r="B17" s="64" t="str">
        <f>IF('Negotiation Plan'!B23="","NOT RECORDED",'Negotiation Plan'!B23)</f>
        <v>NOT RECORDED</v>
      </c>
      <c r="C17" s="64"/>
      <c r="D17" s="74" t="str">
        <v>OWN THE OUTCOME &gt;</v>
      </c>
      <c r="E17" s="64"/>
    </row>
    <row r="18" ht="27" customHeight="1">
      <c r="A18" s="64"/>
      <c r="B18" s="64"/>
      <c r="C18" s="64"/>
      <c r="D18" s="64"/>
      <c r="E18" s="64"/>
    </row>
    <row r="19" ht="48" customHeight="1">
      <c r="A19" s="64"/>
      <c r="B19" s="64"/>
      <c r="C19" s="64"/>
      <c r="D19" s="74" t="str">
        <v>STAKEHOLDER COMMITMENTS &gt;</v>
      </c>
      <c r="E19" s="64"/>
    </row>
    <row r="20" ht="34" customHeight="1">
      <c r="A20" s="69" t="str">
        <v>Meeting notes</v>
      </c>
      <c r="B20" s="69" t="str">
        <v>Decisions and next actions</v>
      </c>
      <c r="C20" s="64"/>
      <c r="D20" s="64"/>
      <c r="E20" s="64"/>
    </row>
    <row r="21" ht="40" customHeight="1">
      <c r="A21" s="64" t="str">
        <v>Decision</v>
      </c>
      <c r="B21" s="71"/>
      <c r="C21" s="64"/>
      <c r="D21" s="64"/>
      <c r="E21" s="64"/>
    </row>
    <row r="22" ht="40" customHeight="1">
      <c r="A22" s="64" t="str">
        <v>Open point</v>
      </c>
      <c r="B22" s="71"/>
      <c r="C22" s="64"/>
      <c r="D22" s="64"/>
      <c r="E22" s="64"/>
    </row>
    <row r="23" ht="40" customHeight="1">
      <c r="A23" s="64" t="str">
        <v>Action / owner</v>
      </c>
      <c r="B23" s="71"/>
      <c r="C23" s="64"/>
      <c r="D23" s="64"/>
      <c r="E23" s="64"/>
    </row>
    <row r="24" ht="40" customHeight="1">
      <c r="A24" s="64" t="str">
        <v>Due / next review</v>
      </c>
      <c r="B24" s="71"/>
      <c r="C24" s="64"/>
      <c r="D24" s="64"/>
      <c r="E24" s="64"/>
    </row>
    <row r="25" ht="40" customHeight="1">
      <c r="A25" s="64" t="str">
        <v>Contract clause / version</v>
      </c>
      <c r="B25" s="71"/>
      <c r="C25" s="64"/>
      <c r="D25" s="64"/>
      <c r="E25" s="64"/>
    </row>
    <row r="26" ht="40" customHeight="1">
      <c r="A26" s="64" t="str">
        <v>Approved by / evidence</v>
      </c>
      <c r="B26" s="71"/>
      <c r="C26" s="64"/>
      <c r="D26" s="64"/>
      <c r="E26" s="64"/>
    </row>
    <row r="27" ht="27" customHeight="1">
      <c r="A27" s="64"/>
      <c r="B27" s="64"/>
      <c r="C27" s="64"/>
      <c r="D27" s="64"/>
      <c r="E27" s="64"/>
    </row>
    <row r="28" ht="27" customHeight="1">
      <c r="A28" s="64"/>
      <c r="B28" s="64"/>
      <c r="C28" s="64"/>
      <c r="D28" s="64"/>
      <c r="E28" s="64"/>
    </row>
    <row r="29" ht="27" customHeight="1">
      <c r="A29" s="64"/>
      <c r="B29" s="64"/>
      <c r="C29" s="64"/>
      <c r="D29" s="64"/>
      <c r="E29" s="64"/>
    </row>
  </sheetData>
  <mergeCells>
    <mergeCell ref="A3:E3"/>
  </mergeCells>
  <hyperlinks>
    <hyperlink ref="D17" location="'Ownership Review'!A1" tooltip="Open Ownership Review"/>
    <hyperlink ref="D19" location="'Stakeholder Commitments'!A1" tooltip="Open Stakeholder Commitments"/>
  </hyperlinks>
  <pageMargins left="0.25" right="0.25" top="0.3" bottom="0.3" header="0.1" footer="0.1"/>
  <pageSetup orientation="landscape" paperSize="9" fitToWidth="1" fitToHeight="1"/>
</worksheet>
</file>

<file path=xl/worksheets/sheet18.xml><?xml version="1.0" encoding="utf-8"?>
<x:worksheet xmlns:x="http://schemas.openxmlformats.org/spreadsheetml/2006/main">
  <x:sheetPr>
    <x:tabColor rgb="FF18344B"/>
  </x:sheetPr>
  <x:sheetViews>
    <x:sheetView showGridLines="0" workbookViewId="0"/>
  </x:sheetViews>
  <x:sheetFormatPr defaultRowHeight="15"/>
  <x:cols>
    <x:col min="1" max="1" width="31" hidden="0" customWidth="1"/>
    <x:col min="2" max="2" width="88" hidden="0" customWidth="1"/>
  </x:cols>
  <x:sheetData>
    <x:row r="1" ht="27" customHeight="1">
      <x:c r="A1" s="64"/>
      <x:c r="B1" s="64"/>
    </x:row>
    <x:row r="2" ht="27" customHeight="1">
      <x:c r="A2" s="66" t="str">
        <x:v>Resource Desk</x:v>
      </x:c>
      <x:c r="B2" s="64"/>
    </x:row>
    <x:row r="3" ht="27" customHeight="1">
      <x:c r="A3" s="64"/>
      <x:c r="B3" s="64"/>
    </x:row>
    <x:row r="4" ht="27" customHeight="1">
      <x:c r="A4" s="64"/>
      <x:c r="B4" s="64"/>
    </x:row>
    <x:row r="5" ht="34" customHeight="1">
      <x:c r="A5" s="69" t="str">
        <x:v>Use it today</x:v>
      </x:c>
      <x:c r="B5" s="69" t="str">
        <x:v>Practical guidance</x:v>
      </x:c>
    </x:row>
    <x:row r="6" ht="72" customHeight="1">
      <x:c r="A6" s="79" t="str">
        <x:v>A 15-minute preparation</x:v>
      </x:c>
      <x:c r="B6" s="64" t="str">
        <x:v>1. Fill Negotiation Plan. 2. Compare the all-in offers. 3. Make concessions conditional. 4. Print Meeting Card. 5. Record actions in Outcome Tracker.</x:v>
      </x:c>
    </x:row>
    <x:row r="7" ht="72" customHeight="1">
      <x:c r="A7" s="79" t="str">
        <x:v>A common language</x:v>
      </x:c>
      <x:c r="B7" s="64" t="str">
        <x:v>Opening ask: where you start. Target: package you want. Walk-away: terms you cannot accept. Best alternative: what you can actually do if no deal. Keep these internal.</x:v>
      </x:c>
    </x:row>
    <x:row r="8" ht="72" customHeight="1">
      <x:c r="A8" s="79" t="str">
        <x:v>Goods and services</x:v>
      </x:c>
      <x:c r="B8" s="64" t="str">
        <x:v>For goods use delivered units, freight/transition and retained costs. For services define completed outcomes plus the service target. Use one currency and one term in Offer Comparison.</x:v>
      </x:c>
    </x:row>
    <x:row r="9" ht="72" customHeight="1">
      <x:c r="A9" s="79" t="str">
        <x:v>Supplier-facing agenda</x:v>
      </x:c>
      <x:c r="B9" s="64" t="str">
        <x:v>Create a NEW blank document. Include only the service scope, topics for discussion, evidence requested and next meeting. Do not share this workbook, hidden sheets, private minimums or comments.</x:v>
      </x:c>
    </x:row>
    <x:row r="10" ht="72" customHeight="1">
      <x:c r="A10" s="79" t="str">
        <x:v>AI rehearsal prompt</x:v>
      </x:c>
      <x:c r="B10" s="64" t="str">
        <x:v>Using only this approved, sanitized plan, play the supplier. Ask one hard question at a time. Label assumptions. Do not invent market benchmarks, contract rights or authority. After five questions, identify missing evidence and weak give/get conditions.</x:v>
      </x:c>
    </x:row>
    <x:row r="11" ht="72" customHeight="1">
      <x:c r="A11" s="79" t="str">
        <x:v>AI change conversation</x:v>
      </x:c>
      <x:c r="B11" s="64" t="str">
        <x:v>What work and data change? Who approves? What measurable benefit reaches us? When does price or capacity change? What happens if quality deteriorates? Record owner, test, stop authority and evidence.</x:v>
      </x:c>
    </x:row>
    <x:row r="12" ht="72" customHeight="1">
      <x:c r="A12" s="79" t="str">
        <x:v>When savings are real</x:v>
      </x:c>
      <x:c r="B12" s="64" t="str">
        <x:v>Use Rate Bridge for the explanation behind the price change. Keep supplier savings, retained costs and changes in outcomes visible. Offer Comparison is a separate total-cost view; do not add its totals to Rate Bridge savings.</x:v>
      </x:c>
    </x:row>
    <x:row r="13" ht="72" customHeight="1">
      <x:c r="A13" s="79" t="str">
        <x:v>Dates and capacity</x:v>
      </x:c>
      <x:c r="B13" s="64" t="str">
        <x:v>Outcome Tracker covers 18 commitments; Concession Log covers 15 packages; Blueprint covers 30 items. Extend formula and validation ranges together if you need more.</x:v>
      </x:c>
    </x:row>
    <x:row r="14" ht="72" customHeight="1">
      <x:c r="A14" s="79" t="str">
        <x:v>Version and maintenance</x:v>
      </x:c>
      <x:c r="B14" s="64" t="str">
        <x:v>ProcureCon working edition 2026.09.30. Alex will continue managing this negotiation tool and adding features for procurement and other third-party spend management professionals. Keep your completed deal copy; use a fresh release for a new deal.</x:v>
      </x:c>
    </x:row>
    <x:row r="15" ht="72" customHeight="1">
      <x:c r="A15" s="79" t="str">
        <x:v>Suggest the next feature</x:v>
      </x:c>
      <x:c r="B15" s="64" t="str">
        <x:v>Tell Alex which negotiation task still takes too long and what you need the tool to do. Send a sanitized example, not your confidential deal file.</x:v>
      </x:c>
    </x:row>
    <x:row r="16" ht="72" customHeight="1">
      <x:c r="A16" s="79" t="str">
        <x:v>Source and method</x:v>
      </x:c>
      <x:c r="B16" s="64" t="str">
        <x:v>Alex Rochlitz, The COMPLETE Outsourcing Sales Playbook, Chapters 5, 6, 8 and 9; Alex's ProcureCon East notes, September 2026. The additional worksheets turn those methods into a practical meeting workflow.</x:v>
      </x:c>
    </x:row>
    <x:row r="17" ht="72" customHeight="1">
      <x:c r="A17" s="79" t="str">
        <x:v>Standard edition</x:v>
      </x:c>
      <x:c r="B17" s="64" t="str">
        <x:v>All core workflows run without macros. The navigation tiles are links. Print Meeting Card using Excel File &gt; Print &gt; Active sheet, landscape, fit to one page wide.</x:v>
      </x:c>
    </x:row>
    <x:row r="18" ht="72" customHeight="1">
      <x:c r="A18" s="79" t="str">
        <x:v>Earn stakeholder support</x:v>
      </x:c>
      <x:c r="B18" s="64" t="str">
        <x:v>Use Stakeholder Commitments before the supplier meeting. Write one specific ask, the person with authority, a date, and the impact of doing nothing. Record the actual response. Silence is not commitment.</x:v>
      </x:c>
    </x:row>
    <x:row r="19" ht="72" customHeight="1">
      <x:c r="A19" s="79" t="str">
        <x:v>Own the customer experience</x:v>
      </x:c>
      <x:c r="B19" s="64" t="str">
        <x:v>Would you buy your own procurement process? Record the customer job and friction. Track a measure beyond savings, then connect feedback to a named action and a check that it helped.</x:v>
      </x:c>
    </x:row>
    <x:row r="20" ht="72" customHeight="1">
      <x:c r="A20" s="79" t="str">
        <x:v>September 30 addition</x:v>
      </x:c>
      <x:c r="B20" s="64" t="str">
        <x:v>Added Stakeholder Commitments from Alex's notes 1518 and 1519. Six commitment rows, response checks, an inaction-impact field and a feedback-to-action review. No invented savings, scores or stakeholder endorsements.</x:v>
      </x:c>
    </x:row>
    <x:row r="21" ht="27" customHeight="1">
      <x:c r="A21" s="64"/>
      <x:c r="B21" s="64"/>
    </x:row>
    <x:row r="22" ht="27" customHeight="1">
      <x:c r="A22" s="64"/>
      <x:c r="B22" s="64"/>
    </x:row>
    <x:row r="23" ht="27" customHeight="1">
      <x:c r="A23" s="64"/>
      <x:c r="B23" s="64"/>
    </x:row>
    <x:row r="24" ht="27" customHeight="1">
      <x:c r="A24" s="64"/>
      <x:c r="B24" s="64"/>
    </x:row>
    <x:row r="25" ht="27" customHeight="1">
      <x:c r="A25" s="64"/>
      <x:c r="B25" s="64"/>
    </x:row>
    <x:row r="26" ht="27" customHeight="1">
      <x:c r="A26" s="64"/>
      <x:c r="B26" s="64"/>
    </x:row>
    <x:row r="27" ht="27" customHeight="1">
      <x:c r="A27" s="64"/>
      <x:c r="B27" s="64"/>
    </x:row>
    <x:row r="28" ht="27" customHeight="1">
      <x:c r="A28" s="64"/>
      <x:c r="B28" s="64"/>
    </x:row>
    <x:row r="29" ht="27" customHeight="1">
      <x:c r="A29" s="64"/>
      <x:c r="B29" s="64"/>
    </x:row>
    <x:row r="30" ht="27" customHeight="1">
      <x:c r="A30" s="64"/>
      <x:c r="B30" s="64"/>
    </x:row>
  </x:sheetData>
  <x:pageMargins left="0.7" right="0.7" top="0.75" bottom="0.75" header="0.3" footer="0.3"/>
</x:worksheet>
</file>